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RREBOL ESTUDIO\05- PROYECTOS Y CLIENTES\20181102_055- RENOVARSE_MAÑERU_ consultoria PH\02_ PUENTES TERMICOS\"/>
    </mc:Choice>
  </mc:AlternateContent>
  <xr:revisionPtr revIDLastSave="0" documentId="13_ncr:1_{DFFB2206-BFB5-4C62-8F1F-542778BA9560}" xr6:coauthVersionLast="43" xr6:coauthVersionMax="43" xr10:uidLastSave="{00000000-0000-0000-0000-000000000000}"/>
  <bookViews>
    <workbookView xWindow="-108" yWindow="-108" windowWidth="23256" windowHeight="12576" firstSheet="4" activeTab="6" xr2:uid="{00000000-000D-0000-FFFF-FFFF00000000}"/>
  </bookViews>
  <sheets>
    <sheet name="01_PT SOLERA" sheetId="7" r:id="rId1"/>
    <sheet name="02_PT CUBIERTA" sheetId="8" r:id="rId2"/>
    <sheet name="03_PT VIGA FACHADA" sheetId="9" r:id="rId3"/>
    <sheet name="04_PILAR FACHADA" sheetId="10" r:id="rId4"/>
    <sheet name="05_VENTANA ALFEIZAR" sheetId="11" r:id="rId5"/>
    <sheet name="06_VENTANA LATERAL" sheetId="12" r:id="rId6"/>
    <sheet name="07_PERSIANA" sheetId="13" r:id="rId7"/>
    <sheet name="U-Values unidimensionales (1D)" sheetId="2" r:id="rId8"/>
  </sheets>
  <externalReferences>
    <externalReference r:id="rId9"/>
    <externalReference r:id="rId10"/>
    <externalReference r:id="rId11"/>
  </externalReferences>
  <definedNames>
    <definedName name="PHPP_Daten_JaNeinAbfrage" localSheetId="0">[1]Datos!$A$220:$A$222</definedName>
    <definedName name="PHPP_Daten_JaNeinAbfrage">[2]Datos!$A$220:$A$222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93" i="13" l="1"/>
  <c r="E88" i="13"/>
  <c r="E83" i="13"/>
  <c r="E71" i="13"/>
  <c r="E41" i="13"/>
  <c r="B37" i="13"/>
  <c r="E36" i="13" s="1"/>
  <c r="E31" i="13"/>
  <c r="E19" i="13"/>
  <c r="E41" i="12"/>
  <c r="B37" i="12"/>
  <c r="E36" i="12" s="1"/>
  <c r="E31" i="12"/>
  <c r="E19" i="12"/>
  <c r="E89" i="11"/>
  <c r="E84" i="11"/>
  <c r="E79" i="11"/>
  <c r="E67" i="11"/>
  <c r="E41" i="11"/>
  <c r="B37" i="11"/>
  <c r="E36" i="11" s="1"/>
  <c r="E31" i="11"/>
  <c r="E19" i="11"/>
  <c r="B99" i="13" l="1"/>
  <c r="B47" i="13"/>
  <c r="B47" i="12"/>
  <c r="B95" i="11"/>
  <c r="B47" i="11"/>
  <c r="E41" i="10" l="1"/>
  <c r="E36" i="10"/>
  <c r="E31" i="10"/>
  <c r="E19" i="10"/>
  <c r="B47" i="10" s="1"/>
  <c r="E41" i="9"/>
  <c r="E36" i="9"/>
  <c r="E31" i="9"/>
  <c r="E19" i="9"/>
  <c r="B47" i="9" l="1"/>
  <c r="E86" i="8"/>
  <c r="E81" i="8"/>
  <c r="E76" i="8"/>
  <c r="E64" i="8"/>
  <c r="E41" i="8"/>
  <c r="E36" i="8"/>
  <c r="E31" i="8"/>
  <c r="E19" i="8"/>
  <c r="B92" i="8" l="1"/>
  <c r="B47" i="8"/>
  <c r="E42" i="7" l="1"/>
  <c r="E37" i="7"/>
  <c r="E32" i="7"/>
  <c r="E19" i="7"/>
  <c r="B48" i="7" l="1"/>
  <c r="R95" i="2" l="1"/>
  <c r="T94" i="2"/>
  <c r="R94" i="2"/>
  <c r="J94" i="2"/>
  <c r="B93" i="2"/>
  <c r="T92" i="2"/>
  <c r="S92" i="2"/>
  <c r="AA83" i="2" s="1"/>
  <c r="AA84" i="2" s="1"/>
  <c r="AA85" i="2" s="1"/>
  <c r="AA86" i="2" s="1"/>
  <c r="AA87" i="2" s="1"/>
  <c r="AA88" i="2" s="1"/>
  <c r="AA89" i="2" s="1"/>
  <c r="AA90" i="2" s="1"/>
  <c r="M92" i="2"/>
  <c r="E92" i="2"/>
  <c r="T91" i="2"/>
  <c r="S91" i="2"/>
  <c r="R91" i="2"/>
  <c r="V90" i="2"/>
  <c r="AC90" i="2" s="1"/>
  <c r="R90" i="2"/>
  <c r="T90" i="2" s="1"/>
  <c r="S90" i="2" s="1"/>
  <c r="V89" i="2"/>
  <c r="AC89" i="2" s="1"/>
  <c r="R89" i="2"/>
  <c r="T89" i="2" s="1"/>
  <c r="S89" i="2" s="1"/>
  <c r="V88" i="2"/>
  <c r="AC88" i="2" s="1"/>
  <c r="R88" i="2"/>
  <c r="T88" i="2" s="1"/>
  <c r="S88" i="2" s="1"/>
  <c r="V87" i="2"/>
  <c r="AC87" i="2" s="1"/>
  <c r="R87" i="2"/>
  <c r="T87" i="2" s="1"/>
  <c r="S87" i="2" s="1"/>
  <c r="V86" i="2"/>
  <c r="AC86" i="2" s="1"/>
  <c r="R86" i="2"/>
  <c r="T86" i="2" s="1"/>
  <c r="S86" i="2" s="1"/>
  <c r="V85" i="2"/>
  <c r="AC85" i="2" s="1"/>
  <c r="R85" i="2"/>
  <c r="T85" i="2" s="1"/>
  <c r="S85" i="2" s="1"/>
  <c r="V84" i="2"/>
  <c r="AC84" i="2" s="1"/>
  <c r="R84" i="2"/>
  <c r="T84" i="2" s="1"/>
  <c r="S84" i="2" s="1"/>
  <c r="AB83" i="2"/>
  <c r="AB84" i="2" s="1"/>
  <c r="AB85" i="2" s="1"/>
  <c r="AB86" i="2" s="1"/>
  <c r="AB87" i="2" s="1"/>
  <c r="AB88" i="2" s="1"/>
  <c r="AB89" i="2" s="1"/>
  <c r="AB90" i="2" s="1"/>
  <c r="V83" i="2"/>
  <c r="W83" i="2" s="1"/>
  <c r="R83" i="2"/>
  <c r="T83" i="2" s="1"/>
  <c r="B71" i="2"/>
  <c r="T70" i="2"/>
  <c r="AB61" i="2" s="1"/>
  <c r="AB62" i="2" s="1"/>
  <c r="AB63" i="2" s="1"/>
  <c r="AB64" i="2" s="1"/>
  <c r="AB65" i="2" s="1"/>
  <c r="AB66" i="2" s="1"/>
  <c r="AB67" i="2" s="1"/>
  <c r="AB68" i="2" s="1"/>
  <c r="S70" i="2"/>
  <c r="AA61" i="2" s="1"/>
  <c r="AA62" i="2" s="1"/>
  <c r="AA63" i="2" s="1"/>
  <c r="AA64" i="2" s="1"/>
  <c r="AA65" i="2" s="1"/>
  <c r="AA66" i="2" s="1"/>
  <c r="AA67" i="2" s="1"/>
  <c r="AA68" i="2" s="1"/>
  <c r="M70" i="2"/>
  <c r="E70" i="2"/>
  <c r="V68" i="2"/>
  <c r="AC68" i="2" s="1"/>
  <c r="R68" i="2"/>
  <c r="T68" i="2" s="1"/>
  <c r="S68" i="2" s="1"/>
  <c r="V67" i="2"/>
  <c r="AC67" i="2" s="1"/>
  <c r="R67" i="2"/>
  <c r="T67" i="2" s="1"/>
  <c r="S67" i="2" s="1"/>
  <c r="V66" i="2"/>
  <c r="AC66" i="2" s="1"/>
  <c r="R66" i="2"/>
  <c r="T66" i="2" s="1"/>
  <c r="S66" i="2" s="1"/>
  <c r="V65" i="2"/>
  <c r="AC65" i="2" s="1"/>
  <c r="R65" i="2"/>
  <c r="T65" i="2" s="1"/>
  <c r="S65" i="2" s="1"/>
  <c r="V64" i="2"/>
  <c r="AC64" i="2" s="1"/>
  <c r="R64" i="2"/>
  <c r="T64" i="2" s="1"/>
  <c r="S64" i="2" s="1"/>
  <c r="V63" i="2"/>
  <c r="AC63" i="2" s="1"/>
  <c r="R63" i="2"/>
  <c r="T63" i="2" s="1"/>
  <c r="S63" i="2" s="1"/>
  <c r="V62" i="2"/>
  <c r="AC62" i="2" s="1"/>
  <c r="R62" i="2"/>
  <c r="T62" i="2" s="1"/>
  <c r="S62" i="2" s="1"/>
  <c r="V61" i="2"/>
  <c r="W61" i="2" s="1"/>
  <c r="R61" i="2"/>
  <c r="T61" i="2" s="1"/>
  <c r="B49" i="2"/>
  <c r="T48" i="2"/>
  <c r="AB39" i="2" s="1"/>
  <c r="AB40" i="2" s="1"/>
  <c r="AB41" i="2" s="1"/>
  <c r="AB42" i="2" s="1"/>
  <c r="AB43" i="2" s="1"/>
  <c r="AB44" i="2" s="1"/>
  <c r="AB45" i="2" s="1"/>
  <c r="AB46" i="2" s="1"/>
  <c r="S48" i="2"/>
  <c r="AA39" i="2" s="1"/>
  <c r="AA40" i="2" s="1"/>
  <c r="AA41" i="2" s="1"/>
  <c r="AA42" i="2" s="1"/>
  <c r="AA43" i="2" s="1"/>
  <c r="AA44" i="2" s="1"/>
  <c r="AA45" i="2" s="1"/>
  <c r="AA46" i="2" s="1"/>
  <c r="M48" i="2"/>
  <c r="E48" i="2"/>
  <c r="V46" i="2"/>
  <c r="AC46" i="2" s="1"/>
  <c r="R46" i="2"/>
  <c r="T46" i="2" s="1"/>
  <c r="S46" i="2" s="1"/>
  <c r="V45" i="2"/>
  <c r="AC45" i="2" s="1"/>
  <c r="R45" i="2"/>
  <c r="T45" i="2" s="1"/>
  <c r="S45" i="2" s="1"/>
  <c r="V44" i="2"/>
  <c r="R44" i="2"/>
  <c r="T44" i="2" s="1"/>
  <c r="S44" i="2" s="1"/>
  <c r="V43" i="2"/>
  <c r="R43" i="2"/>
  <c r="T43" i="2" s="1"/>
  <c r="S43" i="2" s="1"/>
  <c r="V42" i="2"/>
  <c r="R42" i="2"/>
  <c r="T42" i="2" s="1"/>
  <c r="S42" i="2" s="1"/>
  <c r="V41" i="2"/>
  <c r="R41" i="2"/>
  <c r="T41" i="2" s="1"/>
  <c r="S41" i="2" s="1"/>
  <c r="V40" i="2"/>
  <c r="R40" i="2"/>
  <c r="T40" i="2" s="1"/>
  <c r="S40" i="2" s="1"/>
  <c r="V39" i="2"/>
  <c r="W39" i="2" s="1"/>
  <c r="R39" i="2"/>
  <c r="T39" i="2" s="1"/>
  <c r="V18" i="2"/>
  <c r="V19" i="2"/>
  <c r="V20" i="2"/>
  <c r="V21" i="2"/>
  <c r="V22" i="2"/>
  <c r="V23" i="2"/>
  <c r="V24" i="2"/>
  <c r="V17" i="2"/>
  <c r="W17" i="2" s="1"/>
  <c r="R18" i="2"/>
  <c r="T18" i="2" s="1"/>
  <c r="S18" i="2" s="1"/>
  <c r="R19" i="2"/>
  <c r="T19" i="2" s="1"/>
  <c r="R20" i="2"/>
  <c r="T20" i="2" s="1"/>
  <c r="R21" i="2"/>
  <c r="T21" i="2" s="1"/>
  <c r="R22" i="2"/>
  <c r="T22" i="2" s="1"/>
  <c r="R23" i="2"/>
  <c r="T23" i="2" s="1"/>
  <c r="R24" i="2"/>
  <c r="T24" i="2" s="1"/>
  <c r="R17" i="2"/>
  <c r="S17" i="2" s="1"/>
  <c r="T26" i="2"/>
  <c r="AB17" i="2" s="1"/>
  <c r="AB18" i="2" s="1"/>
  <c r="AB19" i="2" s="1"/>
  <c r="AB20" i="2" s="1"/>
  <c r="AB21" i="2" s="1"/>
  <c r="AB22" i="2" s="1"/>
  <c r="AB23" i="2" s="1"/>
  <c r="AB24" i="2" s="1"/>
  <c r="S26" i="2"/>
  <c r="B27" i="2"/>
  <c r="M26" i="2"/>
  <c r="E26" i="2"/>
  <c r="T69" i="2" l="1"/>
  <c r="R69" i="2"/>
  <c r="R70" i="2"/>
  <c r="Z61" i="2" s="1"/>
  <c r="Z62" i="2" s="1"/>
  <c r="Z63" i="2" s="1"/>
  <c r="Z64" i="2" s="1"/>
  <c r="Z65" i="2" s="1"/>
  <c r="Z66" i="2" s="1"/>
  <c r="Z67" i="2" s="1"/>
  <c r="Z68" i="2" s="1"/>
  <c r="R92" i="2"/>
  <c r="Z83" i="2" s="1"/>
  <c r="Z84" i="2" s="1"/>
  <c r="Z85" i="2" s="1"/>
  <c r="Z86" i="2" s="1"/>
  <c r="Z87" i="2" s="1"/>
  <c r="Z88" i="2" s="1"/>
  <c r="Z89" i="2" s="1"/>
  <c r="Z90" i="2" s="1"/>
  <c r="R48" i="2"/>
  <c r="Z39" i="2" s="1"/>
  <c r="Z40" i="2" s="1"/>
  <c r="Z41" i="2" s="1"/>
  <c r="Z42" i="2" s="1"/>
  <c r="Z43" i="2" s="1"/>
  <c r="Z44" i="2" s="1"/>
  <c r="Z45" i="2" s="1"/>
  <c r="Z46" i="2" s="1"/>
  <c r="X43" i="2"/>
  <c r="W43" i="2" s="1"/>
  <c r="AC43" i="2" s="1"/>
  <c r="T47" i="2"/>
  <c r="S39" i="2"/>
  <c r="S47" i="2" s="1"/>
  <c r="R47" i="2"/>
  <c r="X42" i="2"/>
  <c r="W42" i="2" s="1"/>
  <c r="AC42" i="2" s="1"/>
  <c r="S83" i="2"/>
  <c r="X83" i="2"/>
  <c r="AC83" i="2"/>
  <c r="AC94" i="2" s="1"/>
  <c r="X84" i="2"/>
  <c r="W84" i="2" s="1"/>
  <c r="X85" i="2"/>
  <c r="W85" i="2" s="1"/>
  <c r="X86" i="2"/>
  <c r="W86" i="2" s="1"/>
  <c r="X87" i="2"/>
  <c r="W87" i="2" s="1"/>
  <c r="X88" i="2"/>
  <c r="W88" i="2" s="1"/>
  <c r="X89" i="2"/>
  <c r="W89" i="2" s="1"/>
  <c r="X90" i="2"/>
  <c r="W90" i="2" s="1"/>
  <c r="S61" i="2"/>
  <c r="S69" i="2" s="1"/>
  <c r="X61" i="2"/>
  <c r="AC61" i="2"/>
  <c r="AC72" i="2" s="1"/>
  <c r="X62" i="2"/>
  <c r="W62" i="2" s="1"/>
  <c r="X63" i="2"/>
  <c r="W63" i="2" s="1"/>
  <c r="X64" i="2"/>
  <c r="W64" i="2" s="1"/>
  <c r="X65" i="2"/>
  <c r="W65" i="2" s="1"/>
  <c r="X66" i="2"/>
  <c r="W66" i="2" s="1"/>
  <c r="X67" i="2"/>
  <c r="W67" i="2" s="1"/>
  <c r="X68" i="2"/>
  <c r="W68" i="2" s="1"/>
  <c r="X39" i="2"/>
  <c r="AC39" i="2" s="1"/>
  <c r="X40" i="2"/>
  <c r="W40" i="2" s="1"/>
  <c r="AC40" i="2" s="1"/>
  <c r="X41" i="2"/>
  <c r="W41" i="2" s="1"/>
  <c r="AC41" i="2" s="1"/>
  <c r="X44" i="2"/>
  <c r="W44" i="2" s="1"/>
  <c r="AC44" i="2" s="1"/>
  <c r="X45" i="2"/>
  <c r="W45" i="2" s="1"/>
  <c r="X46" i="2"/>
  <c r="W46" i="2" s="1"/>
  <c r="T17" i="2"/>
  <c r="T25" i="2" s="1"/>
  <c r="R26" i="2"/>
  <c r="Z17" i="2" s="1"/>
  <c r="Z18" i="2" s="1"/>
  <c r="Z19" i="2" s="1"/>
  <c r="Z20" i="2" s="1"/>
  <c r="Z21" i="2" s="1"/>
  <c r="Z22" i="2" s="1"/>
  <c r="Z23" i="2" s="1"/>
  <c r="Z24" i="2" s="1"/>
  <c r="R25" i="2"/>
  <c r="X24" i="2"/>
  <c r="X22" i="2"/>
  <c r="X20" i="2"/>
  <c r="X18" i="2"/>
  <c r="W18" i="2" s="1"/>
  <c r="AA17" i="2"/>
  <c r="AA18" i="2" s="1"/>
  <c r="AA19" i="2" s="1"/>
  <c r="AA20" i="2" s="1"/>
  <c r="AA21" i="2" s="1"/>
  <c r="AA22" i="2" s="1"/>
  <c r="AA23" i="2" s="1"/>
  <c r="AA24" i="2" s="1"/>
  <c r="X17" i="2"/>
  <c r="X23" i="2"/>
  <c r="X21" i="2"/>
  <c r="X19" i="2"/>
  <c r="T72" i="2" l="1"/>
  <c r="R72" i="2" s="1"/>
  <c r="R73" i="2" s="1"/>
  <c r="J72" i="2" s="1"/>
  <c r="T50" i="2"/>
  <c r="AC50" i="2"/>
  <c r="AC17" i="2"/>
  <c r="AC18" i="2"/>
  <c r="R50" i="2" l="1"/>
  <c r="R51" i="2" s="1"/>
  <c r="J50" i="2" s="1"/>
  <c r="S21" i="2"/>
  <c r="S23" i="2"/>
  <c r="S20" i="2"/>
  <c r="S22" i="2"/>
  <c r="S24" i="2"/>
  <c r="S19" i="2"/>
  <c r="W22" i="2"/>
  <c r="AC22" i="2" s="1"/>
  <c r="W21" i="2"/>
  <c r="AC21" i="2" s="1"/>
  <c r="W24" i="2"/>
  <c r="AC24" i="2" s="1"/>
  <c r="W19" i="2"/>
  <c r="AC19" i="2" s="1"/>
  <c r="W23" i="2"/>
  <c r="AC23" i="2" s="1"/>
  <c r="W20" i="2"/>
  <c r="AC20" i="2" s="1"/>
  <c r="AC28" i="2" l="1"/>
  <c r="S25" i="2"/>
  <c r="T28" i="2" l="1"/>
  <c r="R28" i="2" s="1"/>
  <c r="R29" i="2" s="1"/>
  <c r="J28" i="2" s="1"/>
</calcChain>
</file>

<file path=xl/sharedStrings.xml><?xml version="1.0" encoding="utf-8"?>
<sst xmlns="http://schemas.openxmlformats.org/spreadsheetml/2006/main" count="491" uniqueCount="84">
  <si>
    <t>Proyecto</t>
  </si>
  <si>
    <t>PT ref.:</t>
  </si>
  <si>
    <t>Length (mm)</t>
  </si>
  <si>
    <t>Total length</t>
  </si>
  <si>
    <t>Modelo bidimesional</t>
  </si>
  <si>
    <t>THERM ®</t>
  </si>
  <si>
    <t>PHPP</t>
  </si>
  <si>
    <t>Envolvente 1</t>
  </si>
  <si>
    <t>Envolvente 2</t>
  </si>
  <si>
    <t>Envolvente 3</t>
  </si>
  <si>
    <t>Envolvente 4</t>
  </si>
  <si>
    <t>Cálculo de puentes térmicos lineales</t>
  </si>
  <si>
    <t>Ψ (W/mK)</t>
  </si>
  <si>
    <t>Resultado puente térmico lineal PSI (W/mK)</t>
  </si>
  <si>
    <t>Length (m)</t>
  </si>
  <si>
    <t>rellenar celdas en naranja</t>
  </si>
  <si>
    <t>Añadir lista de materiales (colores y lambda)               y lista de boudary conditions.</t>
  </si>
  <si>
    <t xml:space="preserve"> Añadir imagen THERM con isotermias                       y U-factor (no imagen infrared)</t>
  </si>
  <si>
    <t>Superficie parcial 1</t>
  </si>
  <si>
    <t>Espesor [mm]</t>
  </si>
  <si>
    <t>Porcentaje superficie parcial 1</t>
  </si>
  <si>
    <t>Total</t>
  </si>
  <si>
    <t>Valor-U:</t>
  </si>
  <si>
    <t>Rsi</t>
  </si>
  <si>
    <t>Rse</t>
  </si>
  <si>
    <r>
      <rPr>
        <sz val="10"/>
        <rFont val="Calibri"/>
        <family val="2"/>
      </rPr>
      <t>λ</t>
    </r>
    <r>
      <rPr>
        <sz val="10"/>
        <rFont val="Arial"/>
        <family val="2"/>
      </rPr>
      <t xml:space="preserve"> [W/(mK)]</t>
    </r>
  </si>
  <si>
    <t>d/l</t>
  </si>
  <si>
    <t>lambda</t>
  </si>
  <si>
    <t>e</t>
  </si>
  <si>
    <t>cm</t>
  </si>
  <si>
    <t>RT</t>
  </si>
  <si>
    <t>R'T</t>
  </si>
  <si>
    <t>R''T</t>
  </si>
  <si>
    <t>Capa 1</t>
  </si>
  <si>
    <t>Capa 2</t>
  </si>
  <si>
    <t>Capa 3</t>
  </si>
  <si>
    <t>1/RT</t>
  </si>
  <si>
    <t>Porcentaje</t>
  </si>
  <si>
    <t>R capa</t>
  </si>
  <si>
    <t>Estimación más baja de R</t>
  </si>
  <si>
    <t>Límite superior de R</t>
  </si>
  <si>
    <t>Cálculo de U-Values unidimensionales (1D)</t>
  </si>
  <si>
    <t>Auxiliar:</t>
  </si>
  <si>
    <r>
      <t>U-factor (W/m</t>
    </r>
    <r>
      <rPr>
        <sz val="10"/>
        <color theme="1"/>
        <rFont val="Calibri"/>
        <family val="2"/>
      </rPr>
      <t>²</t>
    </r>
    <r>
      <rPr>
        <sz val="10"/>
        <color theme="1"/>
        <rFont val="Arial"/>
        <family val="2"/>
      </rPr>
      <t>K)</t>
    </r>
  </si>
  <si>
    <r>
      <t>U-Value, 1D (W/m</t>
    </r>
    <r>
      <rPr>
        <sz val="10"/>
        <color theme="1"/>
        <rFont val="Calibri"/>
        <family val="2"/>
      </rPr>
      <t>²</t>
    </r>
    <r>
      <rPr>
        <sz val="10"/>
        <color theme="1"/>
        <rFont val="Arial"/>
        <family val="2"/>
      </rPr>
      <t>K)</t>
    </r>
  </si>
  <si>
    <t>Φ 2D (W/mK)</t>
  </si>
  <si>
    <t>ΔT1 (K)</t>
  </si>
  <si>
    <t>ΔT2 (K)</t>
  </si>
  <si>
    <t>ΔT3 (K)</t>
  </si>
  <si>
    <t>Modelo unidimensional 1 (ΔT1)</t>
  </si>
  <si>
    <t>Φ 1D (W/mK)</t>
  </si>
  <si>
    <t>Modelo unidimensional 2 (ΔT2)</t>
  </si>
  <si>
    <t>Modelo unidimensional 3 (ΔT3)</t>
  </si>
  <si>
    <t>Sótano no calefactado</t>
  </si>
  <si>
    <t>Para el cálculo del puente térmico se considera sección homogénea de la envolvente</t>
  </si>
  <si>
    <t>FACHADA</t>
  </si>
  <si>
    <t>2 zonas de temperatura</t>
  </si>
  <si>
    <t>Modelo unidimensional 1</t>
  </si>
  <si>
    <t>Modelo unidimensional 2</t>
  </si>
  <si>
    <t>Modelo unidimensional 3</t>
  </si>
  <si>
    <t>01_SOLERA</t>
  </si>
  <si>
    <t>CASA MAÑERU</t>
  </si>
  <si>
    <t>02_PT SCUBIERTA</t>
  </si>
  <si>
    <t>CUBIERTA</t>
  </si>
  <si>
    <t>FACHADA SATE</t>
  </si>
  <si>
    <t>PYL</t>
  </si>
  <si>
    <t>CAMARA</t>
  </si>
  <si>
    <t>OSB</t>
  </si>
  <si>
    <t>AISLAMIENTO</t>
  </si>
  <si>
    <t>AISLAMIENTO SATE</t>
  </si>
  <si>
    <t>MORTERO</t>
  </si>
  <si>
    <t>03_PT VIGA FACHADA</t>
  </si>
  <si>
    <t>04_PILAR FACHADA</t>
  </si>
  <si>
    <t xml:space="preserve"> Añadir imagen THERM con isotermias                                  y U-factor (no imagen infrared)</t>
  </si>
  <si>
    <t>Añadir lista de materiales (colores y lambda)                           y lista de boudary conditions.</t>
  </si>
  <si>
    <t>Muro ciego</t>
  </si>
  <si>
    <t>Marco de carpintería</t>
  </si>
  <si>
    <t>Panel aislante</t>
  </si>
  <si>
    <t>05_VENTANA ALFEIZAR</t>
  </si>
  <si>
    <t>OPCIÓN MEJORADA;</t>
  </si>
  <si>
    <t>VIDRIO</t>
  </si>
  <si>
    <t>06_VENTANA LATERAL</t>
  </si>
  <si>
    <t>SE CONSIDERA UNA MORDIDA DE 3 CM DE AISLAMIENTO</t>
  </si>
  <si>
    <t>El cajón tiene una tramsitancia declarada por el fabricante de 0,76 W/m2k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</si>
</sst>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_ ;[Red]\-0.0000\ 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b/>
      <sz val="12"/>
      <color theme="1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i/>
      <sz val="8"/>
      <name val="Arial"/>
      <family val="2"/>
    </font>
    <font>
      <sz val="10"/>
      <name val="Calibri"/>
      <family val="2"/>
    </font>
    <font>
      <b/>
      <sz val="12"/>
      <name val="Arial"/>
      <family val="2"/>
    </font>
    <font>
      <i/>
      <sz val="8"/>
      <color theme="1"/>
      <name val="Arial"/>
      <family val="2"/>
    </font>
    <font>
      <i/>
      <sz val="10"/>
      <color rgb="FFFF0000"/>
      <name val="Arial"/>
      <family val="2"/>
    </font>
    <font>
      <b/>
      <sz val="10"/>
      <name val="Courier New"/>
      <family val="3"/>
    </font>
    <font>
      <b/>
      <sz val="2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0" fontId="9" fillId="0" borderId="0"/>
    <xf numFmtId="0" fontId="8" fillId="0" borderId="0"/>
    <xf numFmtId="0" fontId="7" fillId="0" borderId="0"/>
  </cellStyleXfs>
  <cellXfs count="78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0" xfId="0" applyFont="1"/>
    <xf numFmtId="0" fontId="1" fillId="3" borderId="0" xfId="0" applyFont="1" applyFill="1"/>
    <xf numFmtId="0" fontId="1" fillId="3" borderId="1" xfId="0" applyFont="1" applyFill="1" applyBorder="1"/>
    <xf numFmtId="0" fontId="2" fillId="0" borderId="0" xfId="0" applyFont="1" applyBorder="1" applyAlignment="1">
      <alignment horizontal="center"/>
    </xf>
    <xf numFmtId="0" fontId="2" fillId="3" borderId="2" xfId="0" applyFont="1" applyFill="1" applyBorder="1"/>
    <xf numFmtId="0" fontId="1" fillId="4" borderId="0" xfId="0" applyFont="1" applyFill="1"/>
    <xf numFmtId="0" fontId="2" fillId="4" borderId="2" xfId="0" applyFont="1" applyFill="1" applyBorder="1"/>
    <xf numFmtId="0" fontId="1" fillId="4" borderId="1" xfId="0" applyFont="1" applyFill="1" applyBorder="1"/>
    <xf numFmtId="0" fontId="4" fillId="0" borderId="3" xfId="0" applyFont="1" applyBorder="1"/>
    <xf numFmtId="166" fontId="4" fillId="0" borderId="4" xfId="0" applyNumberFormat="1" applyFont="1" applyBorder="1"/>
    <xf numFmtId="0" fontId="1" fillId="2" borderId="1" xfId="0" applyFont="1" applyFill="1" applyBorder="1"/>
    <xf numFmtId="165" fontId="1" fillId="4" borderId="4" xfId="0" applyNumberFormat="1" applyFont="1" applyFill="1" applyBorder="1"/>
    <xf numFmtId="0" fontId="1" fillId="3" borderId="3" xfId="0" applyFont="1" applyFill="1" applyBorder="1"/>
    <xf numFmtId="165" fontId="1" fillId="3" borderId="5" xfId="0" applyNumberFormat="1" applyFont="1" applyFill="1" applyBorder="1"/>
    <xf numFmtId="1" fontId="1" fillId="5" borderId="1" xfId="0" applyNumberFormat="1" applyFont="1" applyFill="1" applyBorder="1"/>
    <xf numFmtId="165" fontId="1" fillId="5" borderId="1" xfId="0" applyNumberFormat="1" applyFont="1" applyFill="1" applyBorder="1"/>
    <xf numFmtId="0" fontId="2" fillId="0" borderId="0" xfId="0" applyFont="1" applyAlignment="1">
      <alignment horizontal="left"/>
    </xf>
    <xf numFmtId="0" fontId="6" fillId="0" borderId="0" xfId="0" applyFont="1"/>
    <xf numFmtId="0" fontId="7" fillId="0" borderId="0" xfId="3" applyFont="1" applyFill="1" applyBorder="1" applyAlignment="1" applyProtection="1">
      <alignment horizontal="left"/>
    </xf>
    <xf numFmtId="0" fontId="7" fillId="4" borderId="1" xfId="3" applyFont="1" applyFill="1" applyBorder="1" applyAlignment="1" applyProtection="1">
      <alignment horizontal="left"/>
    </xf>
    <xf numFmtId="0" fontId="7" fillId="4" borderId="1" xfId="3" applyFont="1" applyFill="1" applyBorder="1" applyAlignment="1" applyProtection="1">
      <alignment horizontal="center"/>
    </xf>
    <xf numFmtId="0" fontId="10" fillId="0" borderId="0" xfId="3" applyFont="1" applyFill="1" applyBorder="1" applyAlignment="1" applyProtection="1">
      <alignment horizontal="left"/>
    </xf>
    <xf numFmtId="9" fontId="7" fillId="4" borderId="1" xfId="3" applyNumberFormat="1" applyFont="1" applyFill="1" applyBorder="1" applyAlignment="1" applyProtection="1">
      <alignment horizontal="center"/>
    </xf>
    <xf numFmtId="0" fontId="12" fillId="0" borderId="3" xfId="3" applyFont="1" applyFill="1" applyBorder="1" applyAlignment="1" applyProtection="1">
      <alignment horizontal="left"/>
    </xf>
    <xf numFmtId="164" fontId="12" fillId="0" borderId="3" xfId="3" applyNumberFormat="1" applyFont="1" applyFill="1" applyBorder="1" applyAlignment="1" applyProtection="1">
      <alignment horizontal="left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/>
    <xf numFmtId="0" fontId="13" fillId="0" borderId="0" xfId="0" applyFont="1" applyBorder="1" applyAlignment="1">
      <alignment horizontal="left"/>
    </xf>
    <xf numFmtId="0" fontId="13" fillId="0" borderId="0" xfId="0" applyFont="1" applyBorder="1" applyAlignment="1"/>
    <xf numFmtId="2" fontId="1" fillId="2" borderId="1" xfId="0" applyNumberFormat="1" applyFont="1" applyFill="1" applyBorder="1"/>
    <xf numFmtId="2" fontId="7" fillId="5" borderId="1" xfId="3" applyNumberFormat="1" applyFont="1" applyFill="1" applyBorder="1" applyAlignment="1" applyProtection="1">
      <alignment horizontal="left"/>
    </xf>
    <xf numFmtId="164" fontId="1" fillId="5" borderId="1" xfId="0" applyNumberFormat="1" applyFont="1" applyFill="1" applyBorder="1"/>
    <xf numFmtId="0" fontId="4" fillId="0" borderId="0" xfId="0" applyFont="1" applyAlignment="1"/>
    <xf numFmtId="0" fontId="14" fillId="0" borderId="0" xfId="0" applyFont="1"/>
    <xf numFmtId="0" fontId="10" fillId="0" borderId="0" xfId="3" applyFont="1" applyFill="1" applyBorder="1" applyAlignment="1" applyProtection="1">
      <alignment horizontal="left"/>
    </xf>
    <xf numFmtId="1" fontId="15" fillId="5" borderId="1" xfId="1" applyNumberFormat="1" applyFont="1" applyFill="1" applyBorder="1" applyAlignment="1" applyProtection="1">
      <alignment horizontal="center" vertical="center"/>
      <protection locked="0"/>
    </xf>
    <xf numFmtId="164" fontId="15" fillId="5" borderId="1" xfId="1" applyNumberFormat="1" applyFont="1" applyFill="1" applyBorder="1" applyAlignment="1" applyProtection="1">
      <alignment horizontal="center" vertical="center"/>
      <protection locked="0"/>
    </xf>
    <xf numFmtId="164" fontId="15" fillId="5" borderId="14" xfId="1" applyNumberFormat="1" applyFont="1" applyFill="1" applyBorder="1" applyAlignment="1" applyProtection="1">
      <alignment vertical="center"/>
      <protection locked="0"/>
    </xf>
    <xf numFmtId="164" fontId="15" fillId="5" borderId="16" xfId="1" applyNumberFormat="1" applyFont="1" applyFill="1" applyBorder="1" applyAlignment="1" applyProtection="1">
      <alignment vertical="center"/>
      <protection locked="0"/>
    </xf>
    <xf numFmtId="164" fontId="15" fillId="5" borderId="15" xfId="1" applyNumberFormat="1" applyFont="1" applyFill="1" applyBorder="1" applyAlignment="1" applyProtection="1">
      <alignment vertical="center"/>
      <protection locked="0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" fillId="4" borderId="2" xfId="0" applyFont="1" applyFill="1" applyBorder="1"/>
    <xf numFmtId="0" fontId="7" fillId="6" borderId="1" xfId="3" applyFont="1" applyFill="1" applyBorder="1" applyAlignment="1" applyProtection="1">
      <alignment horizontal="left"/>
    </xf>
    <xf numFmtId="164" fontId="15" fillId="6" borderId="14" xfId="1" applyNumberFormat="1" applyFont="1" applyFill="1" applyBorder="1" applyAlignment="1" applyProtection="1">
      <alignment horizontal="center" vertical="center"/>
      <protection locked="0"/>
    </xf>
    <xf numFmtId="164" fontId="15" fillId="6" borderId="1" xfId="1" applyNumberFormat="1" applyFont="1" applyFill="1" applyBorder="1" applyAlignment="1" applyProtection="1">
      <alignment horizontal="center" vertical="center"/>
      <protection locked="0"/>
    </xf>
    <xf numFmtId="0" fontId="7" fillId="6" borderId="0" xfId="3" applyFont="1" applyFill="1" applyBorder="1" applyAlignment="1" applyProtection="1">
      <alignment horizontal="left"/>
    </xf>
    <xf numFmtId="0" fontId="1" fillId="3" borderId="0" xfId="0" applyFont="1" applyFill="1" applyBorder="1"/>
    <xf numFmtId="165" fontId="7" fillId="4" borderId="1" xfId="4" applyNumberFormat="1" applyFill="1" applyBorder="1"/>
    <xf numFmtId="0" fontId="16" fillId="0" borderId="0" xfId="0" applyFont="1"/>
    <xf numFmtId="0" fontId="2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164" fontId="15" fillId="5" borderId="1" xfId="1" applyNumberFormat="1" applyFont="1" applyFill="1" applyBorder="1" applyAlignment="1" applyProtection="1">
      <alignment vertical="center"/>
      <protection locked="0"/>
    </xf>
    <xf numFmtId="0" fontId="10" fillId="0" borderId="0" xfId="3" applyFont="1" applyFill="1" applyBorder="1" applyAlignment="1" applyProtection="1">
      <alignment horizontal="left"/>
    </xf>
    <xf numFmtId="0" fontId="7" fillId="5" borderId="1" xfId="3" applyFont="1" applyFill="1" applyBorder="1" applyAlignment="1" applyProtection="1">
      <alignment horizontal="center"/>
    </xf>
    <xf numFmtId="0" fontId="7" fillId="4" borderId="1" xfId="3" applyFont="1" applyFill="1" applyBorder="1" applyAlignment="1" applyProtection="1">
      <alignment horizontal="left"/>
    </xf>
    <xf numFmtId="164" fontId="15" fillId="6" borderId="14" xfId="1" applyNumberFormat="1" applyFont="1" applyFill="1" applyBorder="1" applyAlignment="1" applyProtection="1">
      <alignment horizontal="center" vertical="center"/>
      <protection locked="0"/>
    </xf>
    <xf numFmtId="164" fontId="15" fillId="6" borderId="15" xfId="1" applyNumberFormat="1" applyFont="1" applyFill="1" applyBorder="1" applyAlignment="1" applyProtection="1">
      <alignment horizontal="center" vertical="center"/>
      <protection locked="0"/>
    </xf>
    <xf numFmtId="164" fontId="15" fillId="6" borderId="1" xfId="1" applyNumberFormat="1" applyFont="1" applyFill="1" applyBorder="1" applyAlignment="1" applyProtection="1">
      <alignment horizontal="center" vertical="center"/>
      <protection locked="0"/>
    </xf>
    <xf numFmtId="0" fontId="10" fillId="6" borderId="14" xfId="3" applyFont="1" applyFill="1" applyBorder="1" applyAlignment="1" applyProtection="1"/>
    <xf numFmtId="0" fontId="10" fillId="6" borderId="15" xfId="3" applyFont="1" applyFill="1" applyBorder="1" applyAlignment="1" applyProtection="1"/>
    <xf numFmtId="164" fontId="15" fillId="5" borderId="1" xfId="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/>
    </xf>
    <xf numFmtId="164" fontId="15" fillId="5" borderId="1" xfId="1" applyNumberFormat="1" applyFont="1" applyFill="1" applyBorder="1" applyAlignment="1" applyProtection="1">
      <alignment horizontal="center" vertical="center"/>
      <protection locked="0"/>
    </xf>
  </cellXfs>
  <cellStyles count="5">
    <cellStyle name="Normal" xfId="0" builtinId="0"/>
    <cellStyle name="Normal 4" xfId="4" xr:uid="{00000000-0005-0000-0000-000001000000}"/>
    <cellStyle name="Standard_HWB Kurzverf. Formular (2)" xfId="2" xr:uid="{00000000-0005-0000-0000-000002000000}"/>
    <cellStyle name="Standard_k-Wert Kalkulation" xfId="3" xr:uid="{00000000-0005-0000-0000-000003000000}"/>
    <cellStyle name="Standard_LEG HZ-K Formular" xfId="1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1</xdr:col>
      <xdr:colOff>704850</xdr:colOff>
      <xdr:row>15</xdr:row>
      <xdr:rowOff>8468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85875" y="1790701"/>
          <a:ext cx="704850" cy="66569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466726</xdr:colOff>
      <xdr:row>28</xdr:row>
      <xdr:rowOff>5526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3933825"/>
          <a:ext cx="466726" cy="662751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76199</xdr:colOff>
      <xdr:row>4</xdr:row>
      <xdr:rowOff>127932</xdr:rowOff>
    </xdr:from>
    <xdr:to>
      <xdr:col>11</xdr:col>
      <xdr:colOff>391883</xdr:colOff>
      <xdr:row>25</xdr:row>
      <xdr:rowOff>51433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B8C071-6AA8-428A-B8A5-26DEE95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0570" y="781075"/>
          <a:ext cx="5018313" cy="3406929"/>
        </a:xfrm>
        <a:prstGeom prst="rect">
          <a:avLst/>
        </a:prstGeom>
      </xdr:spPr>
    </xdr:pic>
    <xdr:clientData/>
  </xdr:twoCellAnchor>
  <xdr:twoCellAnchor editAs="oneCell">
    <xdr:from>
      <xdr:col>5</xdr:col>
      <xdr:colOff>10886</xdr:colOff>
      <xdr:row>24</xdr:row>
      <xdr:rowOff>5330</xdr:rowOff>
    </xdr:from>
    <xdr:to>
      <xdr:col>11</xdr:col>
      <xdr:colOff>381000</xdr:colOff>
      <xdr:row>44</xdr:row>
      <xdr:rowOff>37075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62E197-D628-4A13-AAB5-92BCC307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95257" y="3967730"/>
          <a:ext cx="5072743" cy="3406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1303020</xdr:colOff>
      <xdr:row>11</xdr:row>
      <xdr:rowOff>1</xdr:rowOff>
    </xdr:from>
    <xdr:to>
      <xdr:col>1</xdr:col>
      <xdr:colOff>681990</xdr:colOff>
      <xdr:row>15</xdr:row>
      <xdr:rowOff>848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0F6E432C-FA4C-4BB9-BA94-D00BC292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03020" y="1851661"/>
          <a:ext cx="704850" cy="67902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472441</xdr:colOff>
      <xdr:row>27</xdr:row>
      <xdr:rowOff>16956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48D04D52-0A18-457F-80D1-35457E1A0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5" y="3952875"/>
          <a:ext cx="468631" cy="693231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13854</xdr:colOff>
      <xdr:row>5</xdr:row>
      <xdr:rowOff>1</xdr:rowOff>
    </xdr:from>
    <xdr:to>
      <xdr:col>11</xdr:col>
      <xdr:colOff>429491</xdr:colOff>
      <xdr:row>28</xdr:row>
      <xdr:rowOff>41576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ABFB032-BB49-424B-9F2E-75DD0917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9527" y="831274"/>
          <a:ext cx="5153891" cy="3948557"/>
        </a:xfrm>
        <a:prstGeom prst="rect">
          <a:avLst/>
        </a:prstGeom>
      </xdr:spPr>
    </xdr:pic>
    <xdr:clientData/>
  </xdr:twoCellAnchor>
  <xdr:twoCellAnchor editAs="oneCell">
    <xdr:from>
      <xdr:col>5</xdr:col>
      <xdr:colOff>41564</xdr:colOff>
      <xdr:row>27</xdr:row>
      <xdr:rowOff>83126</xdr:rowOff>
    </xdr:from>
    <xdr:to>
      <xdr:col>9</xdr:col>
      <xdr:colOff>138546</xdr:colOff>
      <xdr:row>43</xdr:row>
      <xdr:rowOff>41563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2097071-4FE2-47E8-887C-063F14FB7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5078"/>
        <a:stretch/>
      </xdr:blipFill>
      <xdr:spPr>
        <a:xfrm>
          <a:off x="5597237" y="4655126"/>
          <a:ext cx="3255818" cy="2743201"/>
        </a:xfrm>
        <a:prstGeom prst="rect">
          <a:avLst/>
        </a:prstGeom>
      </xdr:spPr>
    </xdr:pic>
    <xdr:clientData/>
  </xdr:twoCellAnchor>
  <xdr:oneCellAnchor>
    <xdr:from>
      <xdr:col>0</xdr:col>
      <xdr:colOff>1303020</xdr:colOff>
      <xdr:row>56</xdr:row>
      <xdr:rowOff>1</xdr:rowOff>
    </xdr:from>
    <xdr:ext cx="704850" cy="679027"/>
    <xdr:pic>
      <xdr:nvPicPr>
        <xdr:cNvPr id="7" name="Image 2" descr="logo therm.jpeg">
          <a:extLst>
            <a:ext uri="{FF2B5EF4-FFF2-40B4-BE49-F238E27FC236}">
              <a16:creationId xmlns:a16="http://schemas.microsoft.com/office/drawing/2014/main" id="{9A626589-D9D3-4552-96F8-383709C3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03020" y="1851661"/>
          <a:ext cx="704850" cy="67902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68</xdr:row>
      <xdr:rowOff>0</xdr:rowOff>
    </xdr:from>
    <xdr:ext cx="472441" cy="695136"/>
    <xdr:pic>
      <xdr:nvPicPr>
        <xdr:cNvPr id="8" name="Picture 2" descr="http://duqueyzamora.files.wordpress.com/2010/11/phpp.jpg">
          <a:extLst>
            <a:ext uri="{FF2B5EF4-FFF2-40B4-BE49-F238E27FC236}">
              <a16:creationId xmlns:a16="http://schemas.microsoft.com/office/drawing/2014/main" id="{874963D0-55C9-40F1-A6BD-E1D71E014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" y="3901440"/>
          <a:ext cx="472441" cy="695136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oneCellAnchor>
  <xdr:twoCellAnchor editAs="oneCell">
    <xdr:from>
      <xdr:col>5</xdr:col>
      <xdr:colOff>0</xdr:colOff>
      <xdr:row>55</xdr:row>
      <xdr:rowOff>0</xdr:rowOff>
    </xdr:from>
    <xdr:to>
      <xdr:col>18</xdr:col>
      <xdr:colOff>6344</xdr:colOff>
      <xdr:row>93</xdr:row>
      <xdr:rowOff>79179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2630AEA-B83A-4A71-B421-F06182204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7360" y="9418320"/>
          <a:ext cx="10209524" cy="6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1303020</xdr:colOff>
      <xdr:row>11</xdr:row>
      <xdr:rowOff>1</xdr:rowOff>
    </xdr:from>
    <xdr:to>
      <xdr:col>1</xdr:col>
      <xdr:colOff>681990</xdr:colOff>
      <xdr:row>14</xdr:row>
      <xdr:rowOff>130388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DF132B27-4A7D-42D6-8073-AA7EDA404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03020" y="1851661"/>
          <a:ext cx="704850" cy="67902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472441</xdr:colOff>
      <xdr:row>26</xdr:row>
      <xdr:rowOff>146496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14F70FDE-4899-4382-BCFD-EBA1757D7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" y="3901440"/>
          <a:ext cx="472441" cy="695136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32658</xdr:colOff>
      <xdr:row>10</xdr:row>
      <xdr:rowOff>32657</xdr:rowOff>
    </xdr:from>
    <xdr:to>
      <xdr:col>14</xdr:col>
      <xdr:colOff>319469</xdr:colOff>
      <xdr:row>42</xdr:row>
      <xdr:rowOff>17015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5C7921E-DD37-43FA-87A5-8BD56783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7029" y="1665514"/>
          <a:ext cx="7340754" cy="5383672"/>
        </a:xfrm>
        <a:prstGeom prst="rect">
          <a:avLst/>
        </a:prstGeom>
      </xdr:spPr>
    </xdr:pic>
    <xdr:clientData/>
  </xdr:twoCellAnchor>
  <xdr:twoCellAnchor editAs="oneCell">
    <xdr:from>
      <xdr:col>5</xdr:col>
      <xdr:colOff>87086</xdr:colOff>
      <xdr:row>11</xdr:row>
      <xdr:rowOff>32656</xdr:rowOff>
    </xdr:from>
    <xdr:to>
      <xdr:col>6</xdr:col>
      <xdr:colOff>490974</xdr:colOff>
      <xdr:row>40</xdr:row>
      <xdr:rowOff>163285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6AA9C1A-CAD1-4607-AC3C-FD6CC0536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501" r="40188" b="10857"/>
        <a:stretch/>
      </xdr:blipFill>
      <xdr:spPr>
        <a:xfrm>
          <a:off x="5671457" y="1839685"/>
          <a:ext cx="1187660" cy="5007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1303020</xdr:colOff>
      <xdr:row>11</xdr:row>
      <xdr:rowOff>1</xdr:rowOff>
    </xdr:from>
    <xdr:to>
      <xdr:col>1</xdr:col>
      <xdr:colOff>681990</xdr:colOff>
      <xdr:row>14</xdr:row>
      <xdr:rowOff>92288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D13706D9-6222-4737-890A-2CD96137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03020" y="1851661"/>
          <a:ext cx="704850" cy="64092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472441</xdr:colOff>
      <xdr:row>26</xdr:row>
      <xdr:rowOff>108396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9EBAEB7C-DAA8-4564-87D3-61A85B44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" y="3901440"/>
          <a:ext cx="472441" cy="657036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457199</xdr:colOff>
      <xdr:row>8</xdr:row>
      <xdr:rowOff>140682</xdr:rowOff>
    </xdr:from>
    <xdr:to>
      <xdr:col>15</xdr:col>
      <xdr:colOff>446313</xdr:colOff>
      <xdr:row>43</xdr:row>
      <xdr:rowOff>96885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ECB083-922F-4C6C-B1DD-61FC45BE2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937"/>
        <a:stretch/>
      </xdr:blipFill>
      <xdr:spPr>
        <a:xfrm>
          <a:off x="6825342" y="1446968"/>
          <a:ext cx="7043057" cy="5845374"/>
        </a:xfrm>
        <a:prstGeom prst="rect">
          <a:avLst/>
        </a:prstGeom>
      </xdr:spPr>
    </xdr:pic>
    <xdr:clientData/>
  </xdr:twoCellAnchor>
  <xdr:twoCellAnchor editAs="oneCell">
    <xdr:from>
      <xdr:col>5</xdr:col>
      <xdr:colOff>32658</xdr:colOff>
      <xdr:row>9</xdr:row>
      <xdr:rowOff>7916</xdr:rowOff>
    </xdr:from>
    <xdr:to>
      <xdr:col>6</xdr:col>
      <xdr:colOff>598715</xdr:colOff>
      <xdr:row>43</xdr:row>
      <xdr:rowOff>87086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75AB959-3249-4A2E-9007-6599AE0F8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696" r="49547" b="10507"/>
        <a:stretch/>
      </xdr:blipFill>
      <xdr:spPr>
        <a:xfrm>
          <a:off x="5617029" y="1477487"/>
          <a:ext cx="1349829" cy="5805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1</xdr:col>
      <xdr:colOff>701040</xdr:colOff>
      <xdr:row>15</xdr:row>
      <xdr:rowOff>25613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B60BF3B8-5C76-48D7-ACB6-CE013659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23975" y="1885951"/>
          <a:ext cx="701040" cy="69617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468631</xdr:colOff>
      <xdr:row>27</xdr:row>
      <xdr:rowOff>15051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BBCEDF6E-F79A-4AE1-B3EF-3A00E2E5A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5" y="3952875"/>
          <a:ext cx="468631" cy="693231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65314</xdr:colOff>
      <xdr:row>10</xdr:row>
      <xdr:rowOff>19685</xdr:rowOff>
    </xdr:from>
    <xdr:to>
      <xdr:col>15</xdr:col>
      <xdr:colOff>73556</xdr:colOff>
      <xdr:row>42</xdr:row>
      <xdr:rowOff>107406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B8B9B0-83D1-4365-9E27-55C5E29F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9685" y="1652542"/>
          <a:ext cx="7845957" cy="5465264"/>
        </a:xfrm>
        <a:prstGeom prst="rect">
          <a:avLst/>
        </a:prstGeom>
      </xdr:spPr>
    </xdr:pic>
    <xdr:clientData/>
  </xdr:twoCellAnchor>
  <xdr:twoCellAnchor editAs="oneCell">
    <xdr:from>
      <xdr:col>15</xdr:col>
      <xdr:colOff>234957</xdr:colOff>
      <xdr:row>9</xdr:row>
      <xdr:rowOff>43543</xdr:rowOff>
    </xdr:from>
    <xdr:to>
      <xdr:col>20</xdr:col>
      <xdr:colOff>285992</xdr:colOff>
      <xdr:row>44</xdr:row>
      <xdr:rowOff>163286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8582F8-12A5-42F3-AC79-2CFDF0BD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57043" y="1513114"/>
          <a:ext cx="3969892" cy="598714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59</xdr:row>
      <xdr:rowOff>1</xdr:rowOff>
    </xdr:from>
    <xdr:ext cx="701040" cy="678755"/>
    <xdr:pic>
      <xdr:nvPicPr>
        <xdr:cNvPr id="7" name="Image 2" descr="logo therm.jpeg">
          <a:extLst>
            <a:ext uri="{FF2B5EF4-FFF2-40B4-BE49-F238E27FC236}">
              <a16:creationId xmlns:a16="http://schemas.microsoft.com/office/drawing/2014/main" id="{993F839C-5405-4819-BA16-08AB45F1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28057" y="1796144"/>
          <a:ext cx="701040" cy="67875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71</xdr:row>
      <xdr:rowOff>0</xdr:rowOff>
    </xdr:from>
    <xdr:ext cx="468631" cy="679080"/>
    <xdr:pic>
      <xdr:nvPicPr>
        <xdr:cNvPr id="8" name="Picture 2" descr="http://duqueyzamora.files.wordpress.com/2010/11/phpp.jpg">
          <a:extLst>
            <a:ext uri="{FF2B5EF4-FFF2-40B4-BE49-F238E27FC236}">
              <a16:creationId xmlns:a16="http://schemas.microsoft.com/office/drawing/2014/main" id="{088DB1A2-D4F5-41FD-BC7B-B70DD1FE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8057" y="3799114"/>
          <a:ext cx="468631" cy="67908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oneCellAnchor>
  <xdr:twoCellAnchor editAs="oneCell">
    <xdr:from>
      <xdr:col>5</xdr:col>
      <xdr:colOff>21771</xdr:colOff>
      <xdr:row>52</xdr:row>
      <xdr:rowOff>128309</xdr:rowOff>
    </xdr:from>
    <xdr:to>
      <xdr:col>17</xdr:col>
      <xdr:colOff>582290</xdr:colOff>
      <xdr:row>91</xdr:row>
      <xdr:rowOff>65314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ECF53D8-19C3-471C-ABAC-F6853361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06142" y="9076366"/>
          <a:ext cx="9965777" cy="64575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1</xdr:col>
      <xdr:colOff>701040</xdr:colOff>
      <xdr:row>14</xdr:row>
      <xdr:rowOff>147533</xdr:rowOff>
    </xdr:to>
    <xdr:pic>
      <xdr:nvPicPr>
        <xdr:cNvPr id="2" name="Image 2" descr="logo therm.jpeg">
          <a:extLst>
            <a:ext uri="{FF2B5EF4-FFF2-40B4-BE49-F238E27FC236}">
              <a16:creationId xmlns:a16="http://schemas.microsoft.com/office/drawing/2014/main" id="{09816423-B49F-4676-AFC9-ACF63788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25880" y="1844041"/>
          <a:ext cx="701040" cy="69617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468631</xdr:colOff>
      <xdr:row>26</xdr:row>
      <xdr:rowOff>144591</xdr:rowOff>
    </xdr:to>
    <xdr:pic>
      <xdr:nvPicPr>
        <xdr:cNvPr id="3" name="Picture 2" descr="http://duqueyzamora.files.wordpress.com/2010/11/phpp.jpg">
          <a:extLst>
            <a:ext uri="{FF2B5EF4-FFF2-40B4-BE49-F238E27FC236}">
              <a16:creationId xmlns:a16="http://schemas.microsoft.com/office/drawing/2014/main" id="{57D80943-130C-47F9-9E29-C1EC94666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" y="3886200"/>
          <a:ext cx="468631" cy="693231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92036</xdr:colOff>
      <xdr:row>11</xdr:row>
      <xdr:rowOff>28909</xdr:rowOff>
    </xdr:from>
    <xdr:to>
      <xdr:col>14</xdr:col>
      <xdr:colOff>387108</xdr:colOff>
      <xdr:row>38</xdr:row>
      <xdr:rowOff>96982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F220B2E-056C-4B78-8C83-50D145A7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89272" y="1857709"/>
          <a:ext cx="7402454" cy="469549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34</xdr:col>
      <xdr:colOff>138666</xdr:colOff>
      <xdr:row>31</xdr:row>
      <xdr:rowOff>146419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AA2423D-4FA4-4F5D-8558-76113C9A3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57171" y="979714"/>
          <a:ext cx="11895238" cy="43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1</xdr:col>
      <xdr:colOff>701040</xdr:colOff>
      <xdr:row>14</xdr:row>
      <xdr:rowOff>101813</xdr:rowOff>
    </xdr:to>
    <xdr:pic>
      <xdr:nvPicPr>
        <xdr:cNvPr id="3" name="Image 2" descr="logo therm.jpeg">
          <a:extLst>
            <a:ext uri="{FF2B5EF4-FFF2-40B4-BE49-F238E27FC236}">
              <a16:creationId xmlns:a16="http://schemas.microsoft.com/office/drawing/2014/main" id="{A8FDBF66-EC56-4902-AC67-20B88C5A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25880" y="1844041"/>
          <a:ext cx="701040" cy="65045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468631</xdr:colOff>
      <xdr:row>26</xdr:row>
      <xdr:rowOff>106491</xdr:rowOff>
    </xdr:to>
    <xdr:pic>
      <xdr:nvPicPr>
        <xdr:cNvPr id="4" name="Picture 2" descr="http://duqueyzamora.files.wordpress.com/2010/11/phpp.jpg">
          <a:extLst>
            <a:ext uri="{FF2B5EF4-FFF2-40B4-BE49-F238E27FC236}">
              <a16:creationId xmlns:a16="http://schemas.microsoft.com/office/drawing/2014/main" id="{24490A87-95DA-497C-B229-69FFD2BB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" y="3886200"/>
          <a:ext cx="468631" cy="655131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185058</xdr:colOff>
      <xdr:row>10</xdr:row>
      <xdr:rowOff>87086</xdr:rowOff>
    </xdr:from>
    <xdr:to>
      <xdr:col>14</xdr:col>
      <xdr:colOff>533400</xdr:colOff>
      <xdr:row>46</xdr:row>
      <xdr:rowOff>16590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4DFDDB7-0419-4068-96E9-A25B56EB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9429" y="1719943"/>
          <a:ext cx="7402285" cy="6003733"/>
        </a:xfrm>
        <a:prstGeom prst="rect">
          <a:avLst/>
        </a:prstGeom>
      </xdr:spPr>
    </xdr:pic>
    <xdr:clientData/>
  </xdr:twoCellAnchor>
  <xdr:twoCellAnchor editAs="oneCell">
    <xdr:from>
      <xdr:col>14</xdr:col>
      <xdr:colOff>310028</xdr:colOff>
      <xdr:row>11</xdr:row>
      <xdr:rowOff>10885</xdr:rowOff>
    </xdr:from>
    <xdr:to>
      <xdr:col>18</xdr:col>
      <xdr:colOff>615889</xdr:colOff>
      <xdr:row>46</xdr:row>
      <xdr:rowOff>119742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78D85BE-D0E8-49D0-B6C4-7A49A04B6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48342" y="1807028"/>
          <a:ext cx="3440947" cy="60198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63</xdr:row>
      <xdr:rowOff>1</xdr:rowOff>
    </xdr:from>
    <xdr:ext cx="701040" cy="591669"/>
    <xdr:pic>
      <xdr:nvPicPr>
        <xdr:cNvPr id="9" name="Image 2" descr="logo therm.jpeg">
          <a:extLst>
            <a:ext uri="{FF2B5EF4-FFF2-40B4-BE49-F238E27FC236}">
              <a16:creationId xmlns:a16="http://schemas.microsoft.com/office/drawing/2014/main" id="{A31E495C-ED98-4ED1-8009-57D845C76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28057" y="1796144"/>
          <a:ext cx="701040" cy="591669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75</xdr:row>
      <xdr:rowOff>0</xdr:rowOff>
    </xdr:from>
    <xdr:ext cx="468631" cy="607234"/>
    <xdr:pic>
      <xdr:nvPicPr>
        <xdr:cNvPr id="10" name="Picture 2" descr="http://duqueyzamora.files.wordpress.com/2010/11/phpp.jpg">
          <a:extLst>
            <a:ext uri="{FF2B5EF4-FFF2-40B4-BE49-F238E27FC236}">
              <a16:creationId xmlns:a16="http://schemas.microsoft.com/office/drawing/2014/main" id="{953BDF17-3503-49F6-AE13-12F58639C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8057" y="3799114"/>
          <a:ext cx="468631" cy="607234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</xdr:pic>
    <xdr:clientData/>
  </xdr:oneCellAnchor>
  <xdr:twoCellAnchor editAs="oneCell">
    <xdr:from>
      <xdr:col>5</xdr:col>
      <xdr:colOff>83128</xdr:colOff>
      <xdr:row>56</xdr:row>
      <xdr:rowOff>77333</xdr:rowOff>
    </xdr:from>
    <xdr:to>
      <xdr:col>15</xdr:col>
      <xdr:colOff>564659</xdr:colOff>
      <xdr:row>95</xdr:row>
      <xdr:rowOff>107868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9D12BC3-69FC-41C8-9120-6CF059CCC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615"/>
        <a:stretch/>
      </xdr:blipFill>
      <xdr:spPr>
        <a:xfrm>
          <a:off x="5680364" y="9733951"/>
          <a:ext cx="8378622" cy="669457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58</xdr:row>
      <xdr:rowOff>0</xdr:rowOff>
    </xdr:from>
    <xdr:to>
      <xdr:col>20</xdr:col>
      <xdr:colOff>593544</xdr:colOff>
      <xdr:row>94</xdr:row>
      <xdr:rowOff>6156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34C0A3-EAB1-4C2E-A7E1-2866CD7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4036" y="9989127"/>
          <a:ext cx="3752381" cy="617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628650</xdr:colOff>
      <xdr:row>4</xdr:row>
      <xdr:rowOff>1512</xdr:rowOff>
    </xdr:to>
    <xdr:pic>
      <xdr:nvPicPr>
        <xdr:cNvPr id="4" name="Imagen 18" descr="cid:image006.jpg@01D00E3A.EED2D17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0"/>
          <a:ext cx="2152650" cy="649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ado@energiehaus.es/Dropbox/1_PH_Titania/1-C&#225;lculo%20PHPP/141103_PHPP_ES_V8.5_Edificio%20Titania_E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mado@energiehaus.es\Dropbox\1_PH_Titania\1-C&#225;lculo%20PHPP\141103_PHPP_ES_V8.5_Edificio%20Titania_E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RREBOL%20ESTUDIO/06-%20INFORMACI&#211;N,%20SOFWARE%20Y%20DOCUMENTACION/01-CURSO%20PASSIVHAUS%20DESIGNER/MATERIALES%20Y%20EJERCICIOS/Ejercicio%203%20Puentes%20termicos/1_Ejercicios%20PT/PT%20PSI%20ventana/PSI%20instalacion%20ventana_THE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AL"/>
      <sheetName val="Breves instrucciones"/>
      <sheetName val="Comprobación"/>
      <sheetName val="Sinopsis"/>
      <sheetName val="Clima"/>
      <sheetName val="Valores-U"/>
      <sheetName val="Superficies"/>
      <sheetName val="Terreno"/>
      <sheetName val="Componentes"/>
      <sheetName val="Ventanas"/>
      <sheetName val="Sombras"/>
      <sheetName val="Ventilación"/>
      <sheetName val="Vent-Adicional"/>
      <sheetName val="Calefacción anual"/>
      <sheetName val="Calefacción"/>
      <sheetName val="Carga-C"/>
      <sheetName val="Ventilación-V"/>
      <sheetName val="Verano"/>
      <sheetName val="Refrigeración"/>
      <sheetName val="Aparatos-R"/>
      <sheetName val="Carga-R"/>
      <sheetName val="Distribución+ACS"/>
      <sheetName val="ACS-Solar"/>
      <sheetName val="IFV"/>
      <sheetName val="Electricidad"/>
      <sheetName val="Uso-NR"/>
      <sheetName val="Electricidad-NR"/>
      <sheetName val="Electricidad-Aux"/>
      <sheetName val="GIC"/>
      <sheetName val="GIC-NR"/>
      <sheetName val="Valor-EP"/>
      <sheetName val="Unidad compacta"/>
      <sheetName val="BC"/>
      <sheetName val="BC-Terreno"/>
      <sheetName val="Caldera"/>
      <sheetName val="Calefacción urban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0">
          <cell r="AN40" t="str">
            <v>1-Muro Norte</v>
          </cell>
        </row>
      </sheetData>
      <sheetData sheetId="7" refreshError="1"/>
      <sheetData sheetId="8">
        <row r="13">
          <cell r="FZ13" t="str">
            <v>01ud Muro exterior general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2">
          <cell r="AP72" t="str">
            <v>Electricidad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19">
          <cell r="B519" t="str">
            <v>Ninguno</v>
          </cell>
        </row>
      </sheetData>
      <sheetData sheetId="33" refreshError="1"/>
      <sheetData sheetId="34" refreshError="1"/>
      <sheetData sheetId="35" refreshError="1"/>
      <sheetData sheetId="36">
        <row r="16">
          <cell r="C16" t="str">
            <v>Ninguna</v>
          </cell>
        </row>
        <row r="221">
          <cell r="A221" t="str">
            <v>Sí</v>
          </cell>
        </row>
        <row r="222">
          <cell r="A222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AL"/>
      <sheetName val="Breves instrucciones"/>
      <sheetName val="Comprobación"/>
      <sheetName val="Sinopsis"/>
      <sheetName val="Clima"/>
      <sheetName val="Valores-U"/>
      <sheetName val="Superficies"/>
      <sheetName val="Terreno"/>
      <sheetName val="Componentes"/>
      <sheetName val="Ventanas"/>
      <sheetName val="Sombras"/>
      <sheetName val="Ventilación"/>
      <sheetName val="Vent-Adicional"/>
      <sheetName val="Calefacción anual"/>
      <sheetName val="Calefacción"/>
      <sheetName val="Carga-C"/>
      <sheetName val="Ventilación-V"/>
      <sheetName val="Verano"/>
      <sheetName val="Refrigeración"/>
      <sheetName val="Aparatos-R"/>
      <sheetName val="Carga-R"/>
      <sheetName val="Distribución+ACS"/>
      <sheetName val="ACS-Solar"/>
      <sheetName val="IFV"/>
      <sheetName val="Electricidad"/>
      <sheetName val="Uso-NR"/>
      <sheetName val="Electricidad-NR"/>
      <sheetName val="Electricidad-Aux"/>
      <sheetName val="GIC"/>
      <sheetName val="GIC-NR"/>
      <sheetName val="Valor-EP"/>
      <sheetName val="Unidad compacta"/>
      <sheetName val="BC"/>
      <sheetName val="BC-Terreno"/>
      <sheetName val="Caldera"/>
      <sheetName val="Calefacción urban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0">
          <cell r="AN40" t="str">
            <v>1-Muro Norte</v>
          </cell>
        </row>
      </sheetData>
      <sheetData sheetId="7" refreshError="1"/>
      <sheetData sheetId="8">
        <row r="13">
          <cell r="FZ13" t="str">
            <v>01ud Muro exterior general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2">
          <cell r="AP72" t="str">
            <v>Electricidad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19">
          <cell r="B519" t="str">
            <v>Ninguno</v>
          </cell>
        </row>
      </sheetData>
      <sheetData sheetId="33" refreshError="1"/>
      <sheetData sheetId="34" refreshError="1"/>
      <sheetData sheetId="35" refreshError="1"/>
      <sheetData sheetId="36">
        <row r="16">
          <cell r="C16" t="str">
            <v>Ninguna</v>
          </cell>
        </row>
        <row r="221">
          <cell r="A221" t="str">
            <v>Sí</v>
          </cell>
        </row>
        <row r="222">
          <cell r="A222" t="str">
            <v>No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 (2 zonas de temperatura)"/>
      <sheetName val="Lambdas equivalentes ventanas "/>
      <sheetName val="U-Values unidimensionales (1D)"/>
    </sheetNames>
    <sheetDataSet>
      <sheetData sheetId="0"/>
      <sheetData sheetId="1">
        <row r="14">
          <cell r="B14">
            <v>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P48"/>
  <sheetViews>
    <sheetView zoomScale="70" zoomScaleNormal="70" workbookViewId="0">
      <selection activeCell="L48" sqref="A3:L48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16" x14ac:dyDescent="0.25">
      <c r="C3" s="19" t="s">
        <v>11</v>
      </c>
      <c r="D3" s="19"/>
    </row>
    <row r="4" spans="1:16" x14ac:dyDescent="0.25">
      <c r="C4" s="3" t="s">
        <v>53</v>
      </c>
    </row>
    <row r="6" spans="1:16" x14ac:dyDescent="0.25">
      <c r="A6" s="2" t="s">
        <v>0</v>
      </c>
      <c r="B6" s="53" t="s">
        <v>61</v>
      </c>
      <c r="C6" s="53"/>
      <c r="D6" s="53"/>
      <c r="E6" s="53"/>
    </row>
    <row r="7" spans="1:16" x14ac:dyDescent="0.25">
      <c r="A7" s="2" t="s">
        <v>1</v>
      </c>
      <c r="B7" s="53" t="s">
        <v>60</v>
      </c>
      <c r="C7" s="53"/>
      <c r="D7" s="53"/>
      <c r="E7" s="53"/>
    </row>
    <row r="8" spans="1:16" x14ac:dyDescent="0.25">
      <c r="A8" s="6"/>
      <c r="B8" s="6"/>
      <c r="C8" s="6"/>
      <c r="D8" s="6"/>
      <c r="E8" s="6"/>
    </row>
    <row r="9" spans="1:16" x14ac:dyDescent="0.25">
      <c r="A9" s="31" t="s">
        <v>15</v>
      </c>
      <c r="B9" s="29"/>
      <c r="C9" s="29"/>
      <c r="D9" s="6"/>
      <c r="E9" s="6"/>
    </row>
    <row r="10" spans="1:16" x14ac:dyDescent="0.25">
      <c r="A10" s="29"/>
      <c r="B10" s="29"/>
      <c r="C10" s="29"/>
      <c r="D10" s="6"/>
      <c r="E10" s="6"/>
    </row>
    <row r="11" spans="1:16" ht="13.5" customHeight="1" thickBot="1" x14ac:dyDescent="0.3">
      <c r="A11" s="4"/>
      <c r="B11" s="4"/>
      <c r="C11" s="4"/>
      <c r="D11" s="4"/>
      <c r="E11" s="4"/>
      <c r="F11" s="54" t="s">
        <v>17</v>
      </c>
      <c r="G11" s="55"/>
      <c r="H11" s="55"/>
      <c r="I11" s="56"/>
      <c r="J11" s="43"/>
      <c r="K11" s="44"/>
      <c r="L11" s="44"/>
      <c r="M11" s="44"/>
      <c r="N11" s="44"/>
      <c r="O11" s="44"/>
      <c r="P11" s="44"/>
    </row>
    <row r="12" spans="1:16" ht="13.5" customHeight="1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  <c r="J12" s="43"/>
      <c r="K12" s="44"/>
      <c r="L12" s="44"/>
      <c r="M12" s="44"/>
      <c r="N12" s="44"/>
      <c r="O12" s="44"/>
      <c r="P12" s="44"/>
    </row>
    <row r="13" spans="1:16" x14ac:dyDescent="0.25">
      <c r="A13" s="4"/>
      <c r="B13" s="4"/>
      <c r="C13" s="4"/>
      <c r="D13" s="4"/>
      <c r="E13" s="4"/>
      <c r="F13" s="57"/>
      <c r="G13" s="58"/>
      <c r="H13" s="58"/>
      <c r="I13" s="59"/>
      <c r="J13" s="43"/>
      <c r="K13" s="44"/>
      <c r="L13" s="44"/>
      <c r="M13" s="44"/>
      <c r="N13" s="44"/>
      <c r="O13" s="44"/>
      <c r="P13" s="44"/>
    </row>
    <row r="14" spans="1:16" x14ac:dyDescent="0.25">
      <c r="A14" s="4"/>
      <c r="B14" s="4"/>
      <c r="C14" s="4"/>
      <c r="D14" s="4"/>
      <c r="E14" s="4"/>
      <c r="F14" s="57"/>
      <c r="G14" s="58"/>
      <c r="H14" s="58"/>
      <c r="I14" s="59"/>
      <c r="J14" s="43"/>
      <c r="K14" s="44"/>
      <c r="L14" s="44"/>
      <c r="M14" s="44"/>
      <c r="N14" s="44"/>
      <c r="O14" s="44"/>
      <c r="P14" s="44"/>
    </row>
    <row r="15" spans="1:16" x14ac:dyDescent="0.25">
      <c r="A15" s="4"/>
      <c r="B15" s="4"/>
      <c r="C15" s="4"/>
      <c r="D15" s="4"/>
      <c r="E15" s="4"/>
      <c r="F15" s="57"/>
      <c r="G15" s="58"/>
      <c r="H15" s="58"/>
      <c r="I15" s="59"/>
      <c r="J15" s="43"/>
      <c r="K15" s="44"/>
      <c r="L15" s="44"/>
      <c r="M15" s="44"/>
      <c r="N15" s="44"/>
      <c r="O15" s="44"/>
      <c r="P15" s="44"/>
    </row>
    <row r="16" spans="1:16" x14ac:dyDescent="0.25">
      <c r="A16" s="4"/>
      <c r="B16" s="4"/>
      <c r="C16" s="4"/>
      <c r="D16" s="4"/>
      <c r="E16" s="4"/>
      <c r="F16" s="57"/>
      <c r="G16" s="58"/>
      <c r="H16" s="58"/>
      <c r="I16" s="59"/>
      <c r="J16" s="43"/>
      <c r="K16" s="44"/>
      <c r="L16" s="44"/>
      <c r="M16" s="44"/>
      <c r="N16" s="44"/>
      <c r="O16" s="44"/>
      <c r="P16" s="44"/>
    </row>
    <row r="17" spans="1:16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  <c r="J17" s="43"/>
      <c r="K17" s="44"/>
      <c r="L17" s="44"/>
      <c r="M17" s="44"/>
      <c r="N17" s="44"/>
      <c r="O17" s="44"/>
      <c r="P17" s="44"/>
    </row>
    <row r="18" spans="1:16" ht="13.8" thickBot="1" x14ac:dyDescent="0.3">
      <c r="A18" s="5" t="s">
        <v>2</v>
      </c>
      <c r="B18" s="17">
        <v>5390</v>
      </c>
      <c r="C18" s="4"/>
      <c r="D18" s="4"/>
      <c r="E18" s="4"/>
      <c r="F18" s="57"/>
      <c r="G18" s="58"/>
      <c r="H18" s="58"/>
      <c r="I18" s="59"/>
      <c r="J18" s="43"/>
      <c r="K18" s="44"/>
      <c r="L18" s="44"/>
      <c r="M18" s="44"/>
      <c r="N18" s="44"/>
      <c r="O18" s="44"/>
      <c r="P18" s="44"/>
    </row>
    <row r="19" spans="1:16" ht="14.4" thickBot="1" x14ac:dyDescent="0.35">
      <c r="A19" s="5" t="s">
        <v>43</v>
      </c>
      <c r="B19" s="18">
        <v>0.1275</v>
      </c>
      <c r="C19" s="4"/>
      <c r="D19" s="15" t="s">
        <v>45</v>
      </c>
      <c r="E19" s="16">
        <f>B19*B18/1000</f>
        <v>0.68722499999999997</v>
      </c>
      <c r="F19" s="57"/>
      <c r="G19" s="58"/>
      <c r="H19" s="58"/>
      <c r="I19" s="59"/>
      <c r="J19" s="43"/>
      <c r="K19" s="44"/>
      <c r="L19" s="44"/>
      <c r="M19" s="44"/>
      <c r="N19" s="44"/>
      <c r="O19" s="44"/>
      <c r="P19" s="44"/>
    </row>
    <row r="20" spans="1:16" x14ac:dyDescent="0.25">
      <c r="A20" s="5" t="s">
        <v>46</v>
      </c>
      <c r="B20" s="17">
        <v>24</v>
      </c>
      <c r="C20" s="4"/>
      <c r="D20" s="4"/>
      <c r="E20" s="4"/>
      <c r="F20" s="57"/>
      <c r="G20" s="58"/>
      <c r="H20" s="58"/>
      <c r="I20" s="59"/>
      <c r="J20" s="43"/>
      <c r="K20" s="44"/>
      <c r="L20" s="44"/>
      <c r="M20" s="44"/>
      <c r="N20" s="44"/>
      <c r="O20" s="44"/>
      <c r="P20" s="44"/>
    </row>
    <row r="21" spans="1:16" x14ac:dyDescent="0.25">
      <c r="A21" s="5" t="s">
        <v>47</v>
      </c>
      <c r="B21" s="17">
        <v>13</v>
      </c>
      <c r="C21" s="4"/>
      <c r="D21" s="4"/>
      <c r="E21" s="4"/>
      <c r="F21" s="57"/>
      <c r="G21" s="58"/>
      <c r="H21" s="58"/>
      <c r="I21" s="59"/>
      <c r="J21" s="43"/>
      <c r="K21" s="44"/>
      <c r="L21" s="44"/>
      <c r="M21" s="44"/>
      <c r="N21" s="44"/>
      <c r="O21" s="44"/>
      <c r="P21" s="44"/>
    </row>
    <row r="22" spans="1:16" x14ac:dyDescent="0.25">
      <c r="A22" s="5" t="s">
        <v>48</v>
      </c>
      <c r="B22" s="17"/>
      <c r="C22" s="4"/>
      <c r="D22" s="4"/>
      <c r="E22" s="4"/>
      <c r="F22" s="57"/>
      <c r="G22" s="58"/>
      <c r="H22" s="58"/>
      <c r="I22" s="59"/>
      <c r="J22" s="43"/>
      <c r="K22" s="44"/>
      <c r="L22" s="44"/>
      <c r="M22" s="44"/>
      <c r="N22" s="44"/>
      <c r="O22" s="44"/>
      <c r="P22" s="44"/>
    </row>
    <row r="23" spans="1:16" x14ac:dyDescent="0.25">
      <c r="F23" s="57"/>
      <c r="G23" s="58"/>
      <c r="H23" s="58"/>
      <c r="I23" s="59"/>
      <c r="J23" s="43"/>
      <c r="K23" s="44"/>
      <c r="L23" s="44"/>
      <c r="M23" s="44"/>
      <c r="N23" s="44"/>
      <c r="O23" s="44"/>
      <c r="P23" s="44"/>
    </row>
    <row r="24" spans="1:16" ht="13.8" thickBot="1" x14ac:dyDescent="0.3">
      <c r="A24" s="8"/>
      <c r="B24" s="8"/>
      <c r="C24" s="8"/>
      <c r="D24" s="8"/>
      <c r="E24" s="8"/>
      <c r="F24" s="57"/>
      <c r="G24" s="58"/>
      <c r="H24" s="58"/>
      <c r="I24" s="59"/>
      <c r="J24" s="43"/>
      <c r="K24" s="44"/>
      <c r="L24" s="44"/>
      <c r="M24" s="44"/>
      <c r="N24" s="44"/>
      <c r="O24" s="44"/>
      <c r="P24" s="44"/>
    </row>
    <row r="25" spans="1:16" ht="13.8" thickBot="1" x14ac:dyDescent="0.3">
      <c r="A25" s="9" t="s">
        <v>6</v>
      </c>
      <c r="B25" s="8"/>
      <c r="C25" s="8"/>
      <c r="D25" s="8"/>
      <c r="E25" s="8"/>
      <c r="F25" s="57"/>
      <c r="G25" s="58"/>
      <c r="H25" s="58"/>
      <c r="I25" s="59"/>
      <c r="J25" s="43"/>
      <c r="K25" s="44"/>
      <c r="L25" s="44"/>
      <c r="M25" s="44"/>
      <c r="N25" s="44"/>
      <c r="O25" s="44"/>
      <c r="P25" s="44"/>
    </row>
    <row r="26" spans="1:16" x14ac:dyDescent="0.25">
      <c r="A26" s="8"/>
      <c r="B26" s="8"/>
      <c r="C26" s="8"/>
      <c r="D26" s="8"/>
      <c r="E26" s="8"/>
      <c r="F26" s="57"/>
      <c r="G26" s="58"/>
      <c r="H26" s="58"/>
      <c r="I26" s="59"/>
      <c r="J26" s="43"/>
      <c r="K26" s="44"/>
      <c r="L26" s="44"/>
      <c r="M26" s="44"/>
      <c r="N26" s="44"/>
      <c r="O26" s="44"/>
      <c r="P26" s="44"/>
    </row>
    <row r="27" spans="1:16" x14ac:dyDescent="0.25">
      <c r="A27" s="8"/>
      <c r="B27" s="8"/>
      <c r="C27" s="8"/>
      <c r="D27" s="8"/>
      <c r="E27" s="8"/>
      <c r="F27" s="57"/>
      <c r="G27" s="58"/>
      <c r="H27" s="58"/>
      <c r="I27" s="59"/>
      <c r="J27" s="43"/>
      <c r="K27" s="44"/>
      <c r="L27" s="44"/>
      <c r="M27" s="44"/>
      <c r="N27" s="44"/>
      <c r="O27" s="44"/>
      <c r="P27" s="44"/>
    </row>
    <row r="28" spans="1:16" x14ac:dyDescent="0.25">
      <c r="A28" s="8"/>
      <c r="B28" s="8"/>
      <c r="C28" s="8"/>
      <c r="D28" s="8"/>
      <c r="E28" s="8"/>
      <c r="F28" s="60"/>
      <c r="G28" s="61"/>
      <c r="H28" s="61"/>
      <c r="I28" s="62"/>
      <c r="J28" s="43"/>
      <c r="K28" s="44"/>
      <c r="L28" s="44"/>
      <c r="M28" s="44"/>
      <c r="N28" s="44"/>
      <c r="O28" s="44"/>
      <c r="P28" s="44"/>
    </row>
    <row r="29" spans="1:16" x14ac:dyDescent="0.25">
      <c r="A29" s="8"/>
      <c r="B29" s="8"/>
      <c r="C29" s="8"/>
      <c r="D29" s="8"/>
      <c r="E29" s="8"/>
      <c r="F29" s="54" t="s">
        <v>16</v>
      </c>
      <c r="G29" s="55"/>
      <c r="H29" s="55"/>
      <c r="I29" s="56"/>
      <c r="J29" s="43"/>
      <c r="K29" s="44"/>
      <c r="L29" s="44"/>
      <c r="M29" s="44"/>
      <c r="N29" s="44"/>
      <c r="O29" s="44"/>
      <c r="P29" s="44"/>
    </row>
    <row r="30" spans="1:16" x14ac:dyDescent="0.25">
      <c r="A30" s="8" t="s">
        <v>55</v>
      </c>
      <c r="B30" s="8"/>
      <c r="C30" s="8"/>
      <c r="D30" s="8" t="s">
        <v>49</v>
      </c>
      <c r="E30" s="8"/>
      <c r="F30" s="57"/>
      <c r="G30" s="58"/>
      <c r="H30" s="58"/>
      <c r="I30" s="59"/>
      <c r="J30" s="43"/>
      <c r="K30" s="44"/>
      <c r="L30" s="44"/>
      <c r="M30" s="44"/>
      <c r="N30" s="44"/>
      <c r="O30" s="44"/>
      <c r="P30" s="44"/>
    </row>
    <row r="31" spans="1:16" ht="13.8" thickBot="1" x14ac:dyDescent="0.3">
      <c r="A31" s="8"/>
      <c r="B31" s="8"/>
      <c r="C31" s="8"/>
      <c r="D31" s="8"/>
      <c r="E31" s="8"/>
      <c r="F31" s="57"/>
      <c r="G31" s="58"/>
      <c r="H31" s="58"/>
      <c r="I31" s="59"/>
      <c r="J31" s="43"/>
      <c r="K31" s="44"/>
      <c r="L31" s="44"/>
      <c r="M31" s="44"/>
      <c r="N31" s="44"/>
      <c r="O31" s="44"/>
      <c r="P31" s="44"/>
    </row>
    <row r="32" spans="1:16" ht="13.8" thickBot="1" x14ac:dyDescent="0.3">
      <c r="A32" s="10" t="s">
        <v>14</v>
      </c>
      <c r="B32" s="34">
        <v>2</v>
      </c>
      <c r="C32" s="8"/>
      <c r="D32" s="45" t="s">
        <v>50</v>
      </c>
      <c r="E32" s="14">
        <f>B33*B32</f>
        <v>0.28000000000000003</v>
      </c>
      <c r="F32" s="57"/>
      <c r="G32" s="58"/>
      <c r="H32" s="58"/>
      <c r="I32" s="59"/>
      <c r="J32" s="43"/>
      <c r="K32" s="44"/>
      <c r="L32" s="44"/>
      <c r="M32" s="44"/>
      <c r="N32" s="44"/>
      <c r="O32" s="44"/>
      <c r="P32" s="44"/>
    </row>
    <row r="33" spans="1:16" ht="13.8" x14ac:dyDescent="0.3">
      <c r="A33" s="10" t="s">
        <v>44</v>
      </c>
      <c r="B33" s="18">
        <v>0.14000000000000001</v>
      </c>
      <c r="C33" s="8"/>
      <c r="D33" s="8"/>
      <c r="E33" s="8"/>
      <c r="F33" s="57"/>
      <c r="G33" s="58"/>
      <c r="H33" s="58"/>
      <c r="I33" s="59"/>
      <c r="J33" s="43"/>
      <c r="K33" s="44"/>
      <c r="L33" s="44"/>
      <c r="M33" s="44"/>
      <c r="N33" s="44"/>
      <c r="O33" s="44"/>
      <c r="P33" s="44"/>
    </row>
    <row r="34" spans="1:16" x14ac:dyDescent="0.25">
      <c r="A34" s="8"/>
      <c r="B34" s="8"/>
      <c r="C34" s="8"/>
      <c r="D34" s="8"/>
      <c r="E34" s="8"/>
      <c r="F34" s="57"/>
      <c r="G34" s="58"/>
      <c r="H34" s="58"/>
      <c r="I34" s="59"/>
      <c r="J34" s="43"/>
      <c r="K34" s="44"/>
      <c r="L34" s="44"/>
      <c r="M34" s="44"/>
      <c r="N34" s="44"/>
      <c r="O34" s="44"/>
      <c r="P34" s="44"/>
    </row>
    <row r="35" spans="1:16" x14ac:dyDescent="0.25">
      <c r="A35" s="8" t="s">
        <v>8</v>
      </c>
      <c r="B35" s="8"/>
      <c r="C35" s="8"/>
      <c r="D35" s="8" t="s">
        <v>51</v>
      </c>
      <c r="E35" s="8"/>
      <c r="F35" s="57"/>
      <c r="G35" s="58"/>
      <c r="H35" s="58"/>
      <c r="I35" s="59"/>
      <c r="J35" s="43"/>
      <c r="K35" s="44"/>
      <c r="L35" s="44"/>
      <c r="M35" s="44"/>
      <c r="N35" s="44"/>
      <c r="O35" s="44"/>
      <c r="P35" s="44"/>
    </row>
    <row r="36" spans="1:16" ht="13.8" thickBot="1" x14ac:dyDescent="0.3">
      <c r="A36" s="8"/>
      <c r="B36" s="8"/>
      <c r="C36" s="8"/>
      <c r="D36" s="8"/>
      <c r="E36" s="8"/>
      <c r="F36" s="57"/>
      <c r="G36" s="58"/>
      <c r="H36" s="58"/>
      <c r="I36" s="59"/>
      <c r="J36" s="43"/>
      <c r="K36" s="44"/>
      <c r="L36" s="44"/>
      <c r="M36" s="44"/>
      <c r="N36" s="44"/>
      <c r="O36" s="44"/>
      <c r="P36" s="44"/>
    </row>
    <row r="37" spans="1:16" ht="13.8" thickBot="1" x14ac:dyDescent="0.3">
      <c r="A37" s="10" t="s">
        <v>14</v>
      </c>
      <c r="B37" s="34">
        <v>3.95</v>
      </c>
      <c r="C37" s="8"/>
      <c r="D37" s="45" t="s">
        <v>50</v>
      </c>
      <c r="E37" s="14">
        <f>B38*B37</f>
        <v>0.98355000000000004</v>
      </c>
      <c r="F37" s="57"/>
      <c r="G37" s="58"/>
      <c r="H37" s="58"/>
      <c r="I37" s="59"/>
      <c r="J37" s="43"/>
      <c r="K37" s="44"/>
      <c r="L37" s="44"/>
      <c r="M37" s="44"/>
      <c r="N37" s="44"/>
      <c r="O37" s="44"/>
      <c r="P37" s="44"/>
    </row>
    <row r="38" spans="1:16" ht="13.8" x14ac:dyDescent="0.3">
      <c r="A38" s="10" t="s">
        <v>44</v>
      </c>
      <c r="B38" s="18">
        <v>0.249</v>
      </c>
      <c r="C38" s="8"/>
      <c r="D38" s="8"/>
      <c r="E38" s="8"/>
      <c r="F38" s="57"/>
      <c r="G38" s="58"/>
      <c r="H38" s="58"/>
      <c r="I38" s="59"/>
      <c r="J38" s="43"/>
      <c r="K38" s="44"/>
      <c r="L38" s="44"/>
      <c r="M38" s="44"/>
      <c r="N38" s="44"/>
      <c r="O38" s="44"/>
      <c r="P38" s="44"/>
    </row>
    <row r="39" spans="1:16" x14ac:dyDescent="0.25">
      <c r="A39" s="8"/>
      <c r="B39" s="8"/>
      <c r="C39" s="8"/>
      <c r="D39" s="8"/>
      <c r="E39" s="8"/>
      <c r="F39" s="57"/>
      <c r="G39" s="58"/>
      <c r="H39" s="58"/>
      <c r="I39" s="59"/>
      <c r="J39" s="43"/>
      <c r="K39" s="44"/>
      <c r="L39" s="44"/>
      <c r="M39" s="44"/>
      <c r="N39" s="44"/>
      <c r="O39" s="44"/>
      <c r="P39" s="44"/>
    </row>
    <row r="40" spans="1:16" x14ac:dyDescent="0.25">
      <c r="A40" s="8" t="s">
        <v>9</v>
      </c>
      <c r="B40" s="8"/>
      <c r="C40" s="8"/>
      <c r="D40" s="8" t="s">
        <v>52</v>
      </c>
      <c r="E40" s="8"/>
      <c r="F40" s="57"/>
      <c r="G40" s="58"/>
      <c r="H40" s="58"/>
      <c r="I40" s="59"/>
      <c r="J40" s="43"/>
      <c r="K40" s="44"/>
      <c r="L40" s="44"/>
      <c r="M40" s="44"/>
      <c r="N40" s="44"/>
      <c r="O40" s="44"/>
      <c r="P40" s="44"/>
    </row>
    <row r="41" spans="1:16" ht="13.8" thickBot="1" x14ac:dyDescent="0.3">
      <c r="A41" s="8"/>
      <c r="B41" s="8"/>
      <c r="C41" s="8"/>
      <c r="D41" s="8"/>
      <c r="E41" s="8"/>
      <c r="F41" s="57"/>
      <c r="G41" s="58"/>
      <c r="H41" s="58"/>
      <c r="I41" s="59"/>
      <c r="J41" s="43"/>
      <c r="K41" s="44"/>
      <c r="L41" s="44"/>
      <c r="M41" s="44"/>
      <c r="N41" s="44"/>
      <c r="O41" s="44"/>
      <c r="P41" s="44"/>
    </row>
    <row r="42" spans="1:16" ht="13.8" thickBot="1" x14ac:dyDescent="0.3">
      <c r="A42" s="10" t="s">
        <v>14</v>
      </c>
      <c r="B42" s="34"/>
      <c r="C42" s="8"/>
      <c r="D42" s="45" t="s">
        <v>50</v>
      </c>
      <c r="E42" s="14">
        <f>B43*B42</f>
        <v>0</v>
      </c>
      <c r="F42" s="57"/>
      <c r="G42" s="58"/>
      <c r="H42" s="58"/>
      <c r="I42" s="59"/>
      <c r="J42" s="43"/>
      <c r="K42" s="44"/>
      <c r="L42" s="44"/>
      <c r="M42" s="44"/>
      <c r="N42" s="44"/>
      <c r="O42" s="44"/>
      <c r="P42" s="44"/>
    </row>
    <row r="43" spans="1:16" ht="13.8" x14ac:dyDescent="0.3">
      <c r="A43" s="10" t="s">
        <v>44</v>
      </c>
      <c r="B43" s="18"/>
      <c r="C43" s="8"/>
      <c r="D43" s="8"/>
      <c r="E43" s="8"/>
      <c r="F43" s="57"/>
      <c r="G43" s="58"/>
      <c r="H43" s="58"/>
      <c r="I43" s="59"/>
      <c r="J43" s="43"/>
      <c r="K43" s="44"/>
      <c r="L43" s="44"/>
      <c r="M43" s="44"/>
      <c r="N43" s="44"/>
      <c r="O43" s="44"/>
      <c r="P43" s="44"/>
    </row>
    <row r="44" spans="1:16" x14ac:dyDescent="0.25">
      <c r="A44" s="8"/>
      <c r="B44" s="8"/>
      <c r="C44" s="8"/>
      <c r="D44" s="8"/>
      <c r="E44" s="8"/>
      <c r="F44" s="60"/>
      <c r="G44" s="61"/>
      <c r="H44" s="61"/>
      <c r="I44" s="62"/>
      <c r="J44" s="43"/>
      <c r="K44" s="44"/>
      <c r="L44" s="44"/>
      <c r="M44" s="44"/>
      <c r="N44" s="44"/>
      <c r="O44" s="44"/>
      <c r="P44" s="44"/>
    </row>
    <row r="46" spans="1:16" ht="15.6" x14ac:dyDescent="0.3">
      <c r="A46" s="35" t="s">
        <v>13</v>
      </c>
      <c r="B46" s="35"/>
      <c r="C46" s="35"/>
    </row>
    <row r="47" spans="1:16" ht="13.8" thickBot="1" x14ac:dyDescent="0.3"/>
    <row r="48" spans="1:16" ht="16.2" thickBot="1" x14ac:dyDescent="0.35">
      <c r="A48" s="11" t="s">
        <v>12</v>
      </c>
      <c r="B48" s="12">
        <f>E19-(E32*B20+E37*B21+E42*B22)/B20</f>
        <v>-0.12553125000000009</v>
      </c>
      <c r="C48" s="36"/>
    </row>
  </sheetData>
  <sheetProtection formatCells="0" selectLockedCells="1" selectUnlockedCells="1"/>
  <mergeCells count="4">
    <mergeCell ref="B6:E6"/>
    <mergeCell ref="B7:E7"/>
    <mergeCell ref="F11:I28"/>
    <mergeCell ref="F29:I44"/>
  </mergeCells>
  <pageMargins left="0.7" right="0.7" top="0.75" bottom="0.75" header="0.3" footer="0.3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5E058-5F93-4621-AA00-BD4D4935CD53}">
  <sheetPr>
    <pageSetUpPr fitToPage="1"/>
  </sheetPr>
  <dimension ref="A3:I92"/>
  <sheetViews>
    <sheetView zoomScale="55" zoomScaleNormal="55" workbookViewId="0">
      <selection activeCell="K47" sqref="A1:K47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6.55468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62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8" thickBot="1" x14ac:dyDescent="0.3">
      <c r="A11" s="4"/>
      <c r="B11" s="4"/>
      <c r="C11" s="4"/>
      <c r="D11" s="4"/>
      <c r="E11" s="4"/>
      <c r="F11" s="54" t="s">
        <v>17</v>
      </c>
      <c r="G11" s="55"/>
      <c r="H11" s="55"/>
      <c r="I11" s="56"/>
    </row>
    <row r="12" spans="1:9" ht="13.8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3393.12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0.1598</v>
      </c>
      <c r="C19" s="4"/>
      <c r="D19" s="15" t="s">
        <v>45</v>
      </c>
      <c r="E19" s="16">
        <f>B19*B18/1000</f>
        <v>0.54222057599999995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16</v>
      </c>
      <c r="G28" s="55"/>
      <c r="H28" s="55"/>
      <c r="I28" s="56"/>
    </row>
    <row r="29" spans="1:9" x14ac:dyDescent="0.25">
      <c r="A29" s="8" t="s">
        <v>55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1.504</v>
      </c>
      <c r="C31" s="8"/>
      <c r="D31" s="45" t="s">
        <v>50</v>
      </c>
      <c r="E31" s="14">
        <f>B32*B31</f>
        <v>0.21056000000000002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63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>
        <v>1.8819999999999999</v>
      </c>
      <c r="C36" s="8"/>
      <c r="D36" s="45" t="s">
        <v>50</v>
      </c>
      <c r="E36" s="14">
        <f>B37*B36</f>
        <v>0.33123199999999997</v>
      </c>
      <c r="F36" s="57"/>
      <c r="G36" s="58"/>
      <c r="H36" s="58"/>
      <c r="I36" s="59"/>
    </row>
    <row r="37" spans="1:9" ht="13.8" x14ac:dyDescent="0.3">
      <c r="A37" s="10" t="s">
        <v>44</v>
      </c>
      <c r="B37" s="18">
        <v>0.17599999999999999</v>
      </c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9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/>
      <c r="C41" s="8"/>
      <c r="D41" s="45" t="s">
        <v>50</v>
      </c>
      <c r="E41" s="14">
        <f>B42*B41</f>
        <v>0</v>
      </c>
      <c r="F41" s="57"/>
      <c r="G41" s="58"/>
      <c r="H41" s="58"/>
      <c r="I41" s="59"/>
    </row>
    <row r="42" spans="1:9" ht="13.8" x14ac:dyDescent="0.3">
      <c r="A42" s="10" t="s">
        <v>44</v>
      </c>
      <c r="B42" s="18"/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4.2857599999995832E-4</v>
      </c>
    </row>
    <row r="55" spans="1:5" x14ac:dyDescent="0.25">
      <c r="A55" s="29"/>
      <c r="B55" s="29"/>
      <c r="C55" s="29"/>
      <c r="D55" s="6"/>
      <c r="E55" s="6"/>
    </row>
    <row r="56" spans="1:5" ht="13.8" thickBot="1" x14ac:dyDescent="0.3">
      <c r="A56" s="4"/>
      <c r="B56" s="4"/>
      <c r="C56" s="4"/>
      <c r="D56" s="4"/>
      <c r="E56" s="4"/>
    </row>
    <row r="57" spans="1:5" ht="13.8" thickBot="1" x14ac:dyDescent="0.3">
      <c r="A57" s="7" t="s">
        <v>5</v>
      </c>
      <c r="B57" s="4"/>
      <c r="C57" s="4"/>
      <c r="D57" s="4"/>
      <c r="E57" s="4"/>
    </row>
    <row r="58" spans="1:5" x14ac:dyDescent="0.25">
      <c r="A58" s="4"/>
      <c r="B58" s="4"/>
      <c r="C58" s="4"/>
      <c r="D58" s="4"/>
      <c r="E58" s="4"/>
    </row>
    <row r="59" spans="1:5" x14ac:dyDescent="0.25">
      <c r="A59" s="4"/>
      <c r="B59" s="4"/>
      <c r="C59" s="4"/>
      <c r="D59" s="4"/>
      <c r="E59" s="4"/>
    </row>
    <row r="60" spans="1:5" x14ac:dyDescent="0.25">
      <c r="A60" s="4"/>
      <c r="B60" s="4"/>
      <c r="C60" s="4"/>
      <c r="D60" s="4"/>
      <c r="E60" s="4"/>
    </row>
    <row r="61" spans="1:5" x14ac:dyDescent="0.25">
      <c r="A61" s="4"/>
      <c r="B61" s="4"/>
      <c r="C61" s="4"/>
      <c r="D61" s="4"/>
      <c r="E61" s="4"/>
    </row>
    <row r="62" spans="1:5" x14ac:dyDescent="0.25">
      <c r="A62" s="4" t="s">
        <v>3</v>
      </c>
      <c r="B62" s="4"/>
      <c r="C62" s="4"/>
      <c r="D62" s="4" t="s">
        <v>4</v>
      </c>
      <c r="E62" s="4"/>
    </row>
    <row r="63" spans="1:5" ht="13.8" thickBot="1" x14ac:dyDescent="0.3">
      <c r="A63" s="5" t="s">
        <v>2</v>
      </c>
      <c r="B63" s="17">
        <v>3393.12</v>
      </c>
      <c r="C63" s="4"/>
      <c r="D63" s="4"/>
      <c r="E63" s="4"/>
    </row>
    <row r="64" spans="1:5" ht="14.4" thickBot="1" x14ac:dyDescent="0.35">
      <c r="A64" s="5" t="s">
        <v>43</v>
      </c>
      <c r="B64" s="18">
        <v>0.17610000000000001</v>
      </c>
      <c r="C64" s="4"/>
      <c r="D64" s="15" t="s">
        <v>45</v>
      </c>
      <c r="E64" s="16">
        <f>B64*B63/1000</f>
        <v>0.59752843199999994</v>
      </c>
    </row>
    <row r="65" spans="1:5" x14ac:dyDescent="0.25">
      <c r="A65" s="5" t="s">
        <v>46</v>
      </c>
      <c r="B65" s="17">
        <v>20</v>
      </c>
      <c r="C65" s="4"/>
      <c r="D65" s="4"/>
      <c r="E65" s="4"/>
    </row>
    <row r="66" spans="1:5" x14ac:dyDescent="0.25">
      <c r="A66" s="50"/>
      <c r="B66" s="4"/>
      <c r="C66" s="4"/>
      <c r="D66" s="4"/>
      <c r="E66" s="4"/>
    </row>
    <row r="68" spans="1:5" ht="13.8" thickBot="1" x14ac:dyDescent="0.3">
      <c r="A68" s="8"/>
      <c r="B68" s="8"/>
      <c r="C68" s="8"/>
      <c r="D68" s="8"/>
      <c r="E68" s="8"/>
    </row>
    <row r="69" spans="1:5" ht="13.8" thickBot="1" x14ac:dyDescent="0.3">
      <c r="A69" s="9" t="s">
        <v>6</v>
      </c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 t="s">
        <v>55</v>
      </c>
      <c r="B74" s="8"/>
      <c r="C74" s="8"/>
      <c r="D74" s="8" t="s">
        <v>57</v>
      </c>
      <c r="E74" s="8"/>
    </row>
    <row r="75" spans="1:5" ht="13.8" thickBot="1" x14ac:dyDescent="0.3">
      <c r="A75" s="8"/>
      <c r="B75" s="8"/>
      <c r="C75" s="8"/>
      <c r="D75" s="8"/>
      <c r="E75" s="8"/>
    </row>
    <row r="76" spans="1:5" ht="13.8" thickBot="1" x14ac:dyDescent="0.3">
      <c r="A76" s="10" t="s">
        <v>14</v>
      </c>
      <c r="B76" s="34">
        <v>1.504</v>
      </c>
      <c r="C76" s="8"/>
      <c r="D76" s="45" t="s">
        <v>50</v>
      </c>
      <c r="E76" s="14">
        <f>B77*B76</f>
        <v>0.21056000000000002</v>
      </c>
    </row>
    <row r="77" spans="1:5" ht="13.8" x14ac:dyDescent="0.3">
      <c r="A77" s="10" t="s">
        <v>44</v>
      </c>
      <c r="B77" s="18">
        <v>0.14000000000000001</v>
      </c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 t="s">
        <v>63</v>
      </c>
      <c r="B79" s="8"/>
      <c r="C79" s="8"/>
      <c r="D79" s="8" t="s">
        <v>58</v>
      </c>
      <c r="E79" s="8"/>
    </row>
    <row r="80" spans="1:5" ht="13.8" thickBot="1" x14ac:dyDescent="0.3">
      <c r="A80" s="8"/>
      <c r="B80" s="8"/>
      <c r="C80" s="8"/>
      <c r="D80" s="8"/>
      <c r="E80" s="8"/>
    </row>
    <row r="81" spans="1:5" ht="13.8" thickBot="1" x14ac:dyDescent="0.3">
      <c r="A81" s="10" t="s">
        <v>14</v>
      </c>
      <c r="B81" s="34">
        <v>1.8819999999999999</v>
      </c>
      <c r="C81" s="8"/>
      <c r="D81" s="45" t="s">
        <v>50</v>
      </c>
      <c r="E81" s="14">
        <f>B82*B81</f>
        <v>0.33123199999999997</v>
      </c>
    </row>
    <row r="82" spans="1:5" ht="13.8" x14ac:dyDescent="0.3">
      <c r="A82" s="10" t="s">
        <v>44</v>
      </c>
      <c r="B82" s="18">
        <v>0.17599999999999999</v>
      </c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 t="s">
        <v>9</v>
      </c>
      <c r="B84" s="8"/>
      <c r="C84" s="8"/>
      <c r="D84" s="8" t="s">
        <v>59</v>
      </c>
      <c r="E84" s="8"/>
    </row>
    <row r="85" spans="1:5" ht="13.8" thickBot="1" x14ac:dyDescent="0.3">
      <c r="A85" s="8"/>
      <c r="B85" s="8"/>
      <c r="C85" s="8"/>
      <c r="D85" s="8"/>
      <c r="E85" s="8"/>
    </row>
    <row r="86" spans="1:5" ht="13.8" thickBot="1" x14ac:dyDescent="0.3">
      <c r="A86" s="10" t="s">
        <v>14</v>
      </c>
      <c r="B86" s="34"/>
      <c r="C86" s="8"/>
      <c r="D86" s="45" t="s">
        <v>50</v>
      </c>
      <c r="E86" s="14">
        <f>B87*B86</f>
        <v>0</v>
      </c>
    </row>
    <row r="87" spans="1:5" ht="13.8" x14ac:dyDescent="0.3">
      <c r="A87" s="10" t="s">
        <v>44</v>
      </c>
      <c r="B87" s="1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90" spans="1:5" ht="15.6" x14ac:dyDescent="0.3">
      <c r="A90" s="35" t="s">
        <v>13</v>
      </c>
      <c r="B90" s="35"/>
      <c r="C90" s="35"/>
    </row>
    <row r="91" spans="1:5" ht="13.8" thickBot="1" x14ac:dyDescent="0.3"/>
    <row r="92" spans="1:5" ht="16.2" thickBot="1" x14ac:dyDescent="0.35">
      <c r="A92" s="11" t="s">
        <v>12</v>
      </c>
      <c r="B92" s="12">
        <f>E64-E76-E81-E86</f>
        <v>5.5736431999999947E-2</v>
      </c>
    </row>
  </sheetData>
  <mergeCells count="4">
    <mergeCell ref="B6:E6"/>
    <mergeCell ref="B7:E7"/>
    <mergeCell ref="F11:I27"/>
    <mergeCell ref="F28:I43"/>
  </mergeCells>
  <pageMargins left="0.7" right="0.7" top="0.75" bottom="0.75" header="0.3" footer="0.3"/>
  <pageSetup paperSize="9"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D85E6-C1D1-4E58-BA73-05D717B96D38}">
  <sheetPr>
    <pageSetUpPr fitToPage="1"/>
  </sheetPr>
  <dimension ref="A3:I47"/>
  <sheetViews>
    <sheetView zoomScale="70" zoomScaleNormal="70" workbookViewId="0">
      <selection activeCell="N47" sqref="A3:N47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71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8" thickBot="1" x14ac:dyDescent="0.3">
      <c r="A11" s="4"/>
      <c r="B11" s="4"/>
      <c r="C11" s="4"/>
      <c r="D11" s="4"/>
      <c r="E11" s="4"/>
      <c r="F11" s="54" t="s">
        <v>17</v>
      </c>
      <c r="G11" s="55"/>
      <c r="H11" s="55"/>
      <c r="I11" s="56"/>
    </row>
    <row r="12" spans="1:9" ht="13.8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2336.3000000000002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0.15229999999999999</v>
      </c>
      <c r="C19" s="4"/>
      <c r="D19" s="15" t="s">
        <v>45</v>
      </c>
      <c r="E19" s="16">
        <f>B19*B18/1000</f>
        <v>0.35581848999999999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16</v>
      </c>
      <c r="G28" s="55"/>
      <c r="H28" s="55"/>
      <c r="I28" s="56"/>
    </row>
    <row r="29" spans="1:9" x14ac:dyDescent="0.25">
      <c r="A29" s="8" t="s">
        <v>55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2.3359999999999999</v>
      </c>
      <c r="C31" s="8"/>
      <c r="D31" s="45" t="s">
        <v>50</v>
      </c>
      <c r="E31" s="14">
        <f>B32*B31</f>
        <v>0.32704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63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/>
      <c r="C36" s="8"/>
      <c r="D36" s="45" t="s">
        <v>50</v>
      </c>
      <c r="E36" s="14">
        <f>B37*B36</f>
        <v>0</v>
      </c>
      <c r="F36" s="57"/>
      <c r="G36" s="58"/>
      <c r="H36" s="58"/>
      <c r="I36" s="59"/>
    </row>
    <row r="37" spans="1:9" ht="13.8" x14ac:dyDescent="0.3">
      <c r="A37" s="10" t="s">
        <v>44</v>
      </c>
      <c r="B37" s="18"/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9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/>
      <c r="C41" s="8"/>
      <c r="D41" s="45" t="s">
        <v>50</v>
      </c>
      <c r="E41" s="14">
        <f>B42*B41</f>
        <v>0</v>
      </c>
      <c r="F41" s="57"/>
      <c r="G41" s="58"/>
      <c r="H41" s="58"/>
      <c r="I41" s="59"/>
    </row>
    <row r="42" spans="1:9" ht="13.8" x14ac:dyDescent="0.3">
      <c r="A42" s="10" t="s">
        <v>44</v>
      </c>
      <c r="B42" s="18"/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2.877848999999999E-2</v>
      </c>
    </row>
  </sheetData>
  <mergeCells count="4">
    <mergeCell ref="B6:E6"/>
    <mergeCell ref="B7:E7"/>
    <mergeCell ref="F11:I27"/>
    <mergeCell ref="F28:I43"/>
  </mergeCells>
  <pageMargins left="0.7" right="0.7" top="0.75" bottom="0.75" header="0.3" footer="0.3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4CE2-CE99-43E4-AB09-E0EB1C825CB1}">
  <sheetPr>
    <pageSetUpPr fitToPage="1"/>
  </sheetPr>
  <dimension ref="A3:I47"/>
  <sheetViews>
    <sheetView zoomScale="70" zoomScaleNormal="70" workbookViewId="0">
      <selection activeCell="O48" sqref="A3:O48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72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8" thickBot="1" x14ac:dyDescent="0.3">
      <c r="A11" s="4"/>
      <c r="B11" s="4"/>
      <c r="C11" s="4"/>
      <c r="D11" s="4"/>
      <c r="E11" s="4"/>
      <c r="F11" s="54" t="s">
        <v>17</v>
      </c>
      <c r="G11" s="55"/>
      <c r="H11" s="55"/>
      <c r="I11" s="56"/>
    </row>
    <row r="12" spans="1:9" ht="13.8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2336.3000000000002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0.15559999999999999</v>
      </c>
      <c r="C19" s="4"/>
      <c r="D19" s="15" t="s">
        <v>45</v>
      </c>
      <c r="E19" s="16">
        <f>B19*B18/1000</f>
        <v>0.36352827999999998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16</v>
      </c>
      <c r="G28" s="55"/>
      <c r="H28" s="55"/>
      <c r="I28" s="56"/>
    </row>
    <row r="29" spans="1:9" x14ac:dyDescent="0.25">
      <c r="A29" s="8" t="s">
        <v>55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2.3359999999999999</v>
      </c>
      <c r="C31" s="8"/>
      <c r="D31" s="45" t="s">
        <v>50</v>
      </c>
      <c r="E31" s="14">
        <f>B32*B31</f>
        <v>0.32704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63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/>
      <c r="C36" s="8"/>
      <c r="D36" s="45" t="s">
        <v>50</v>
      </c>
      <c r="E36" s="14">
        <f>B37*B36</f>
        <v>0</v>
      </c>
      <c r="F36" s="57"/>
      <c r="G36" s="58"/>
      <c r="H36" s="58"/>
      <c r="I36" s="59"/>
    </row>
    <row r="37" spans="1:9" ht="13.8" x14ac:dyDescent="0.3">
      <c r="A37" s="10" t="s">
        <v>44</v>
      </c>
      <c r="B37" s="18"/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9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/>
      <c r="C41" s="8"/>
      <c r="D41" s="45" t="s">
        <v>50</v>
      </c>
      <c r="E41" s="14">
        <f>B42*B41</f>
        <v>0</v>
      </c>
      <c r="F41" s="57"/>
      <c r="G41" s="58"/>
      <c r="H41" s="58"/>
      <c r="I41" s="59"/>
    </row>
    <row r="42" spans="1:9" ht="13.8" x14ac:dyDescent="0.3">
      <c r="A42" s="10" t="s">
        <v>44</v>
      </c>
      <c r="B42" s="18"/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3.6488279999999984E-2</v>
      </c>
    </row>
  </sheetData>
  <mergeCells count="4">
    <mergeCell ref="B6:E6"/>
    <mergeCell ref="B7:E7"/>
    <mergeCell ref="F11:I27"/>
    <mergeCell ref="F28:I43"/>
  </mergeCells>
  <pageMargins left="0.7" right="0.7" top="0.75" bottom="0.75" header="0.3" footer="0.3"/>
  <pageSetup paperSize="9" scale="6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69FC6-4852-431C-9C31-B9C4E72C8337}">
  <sheetPr>
    <pageSetUpPr fitToPage="1"/>
  </sheetPr>
  <dimension ref="A3:I95"/>
  <sheetViews>
    <sheetView topLeftCell="A28" zoomScale="70" zoomScaleNormal="70" workbookViewId="0">
      <selection activeCell="D107" sqref="D107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78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5" customHeight="1" thickBot="1" x14ac:dyDescent="0.3">
      <c r="A11" s="4"/>
      <c r="B11" s="4"/>
      <c r="C11" s="4"/>
      <c r="D11" s="4"/>
      <c r="E11" s="4"/>
      <c r="F11" s="54" t="s">
        <v>73</v>
      </c>
      <c r="G11" s="55"/>
      <c r="H11" s="55"/>
      <c r="I11" s="56"/>
    </row>
    <row r="12" spans="1:9" ht="13.5" customHeight="1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1831.57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0.25259999999999999</v>
      </c>
      <c r="C19" s="4"/>
      <c r="D19" s="15" t="s">
        <v>45</v>
      </c>
      <c r="E19" s="16">
        <f>B19*B18/1000</f>
        <v>0.46265458199999993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74</v>
      </c>
      <c r="G28" s="55"/>
      <c r="H28" s="55"/>
      <c r="I28" s="56"/>
    </row>
    <row r="29" spans="1:9" x14ac:dyDescent="0.25">
      <c r="A29" s="8" t="s">
        <v>75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1.093</v>
      </c>
      <c r="C31" s="8"/>
      <c r="D31" s="45" t="s">
        <v>50</v>
      </c>
      <c r="E31" s="14">
        <f>B32*B31</f>
        <v>0.15302000000000002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76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>
        <v>0.124</v>
      </c>
      <c r="C36" s="8"/>
      <c r="D36" s="45" t="s">
        <v>50</v>
      </c>
      <c r="E36" s="14">
        <f>B37*B36</f>
        <v>0.124</v>
      </c>
      <c r="F36" s="57"/>
      <c r="G36" s="58"/>
      <c r="H36" s="58"/>
      <c r="I36" s="59"/>
    </row>
    <row r="37" spans="1:9" ht="13.8" x14ac:dyDescent="0.3">
      <c r="A37" s="10" t="s">
        <v>44</v>
      </c>
      <c r="B37" s="51">
        <f>'[3]Lambdas equivalentes ventanas '!B14</f>
        <v>1</v>
      </c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77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>
        <v>0.35</v>
      </c>
      <c r="C41" s="8"/>
      <c r="D41" s="45" t="s">
        <v>50</v>
      </c>
      <c r="E41" s="14">
        <f>B42*B41</f>
        <v>0.13930000000000001</v>
      </c>
      <c r="F41" s="57"/>
      <c r="G41" s="58"/>
      <c r="H41" s="58"/>
      <c r="I41" s="59"/>
    </row>
    <row r="42" spans="1:9" ht="13.8" x14ac:dyDescent="0.3">
      <c r="A42" s="10" t="s">
        <v>44</v>
      </c>
      <c r="B42" s="51">
        <v>0.39800000000000002</v>
      </c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4.633458199999993E-2</v>
      </c>
    </row>
    <row r="49" spans="1:9" ht="30" x14ac:dyDescent="0.5">
      <c r="A49" s="52" t="s">
        <v>79</v>
      </c>
    </row>
    <row r="51" spans="1:9" x14ac:dyDescent="0.25">
      <c r="C51" s="19" t="s">
        <v>11</v>
      </c>
      <c r="D51" s="19"/>
    </row>
    <row r="52" spans="1:9" x14ac:dyDescent="0.25">
      <c r="C52" s="3" t="s">
        <v>56</v>
      </c>
    </row>
    <row r="54" spans="1:9" x14ac:dyDescent="0.25">
      <c r="A54" s="2" t="s">
        <v>0</v>
      </c>
      <c r="B54" s="53" t="s">
        <v>61</v>
      </c>
      <c r="C54" s="53"/>
      <c r="D54" s="53"/>
      <c r="E54" s="53"/>
    </row>
    <row r="55" spans="1:9" x14ac:dyDescent="0.25">
      <c r="A55" s="2" t="s">
        <v>1</v>
      </c>
      <c r="B55" s="53" t="s">
        <v>78</v>
      </c>
      <c r="C55" s="53"/>
      <c r="D55" s="53"/>
      <c r="E55" s="53"/>
    </row>
    <row r="56" spans="1:9" x14ac:dyDescent="0.25">
      <c r="A56" s="6"/>
      <c r="B56" s="6"/>
      <c r="C56" s="6"/>
      <c r="D56" s="6"/>
      <c r="E56" s="6"/>
    </row>
    <row r="57" spans="1:9" x14ac:dyDescent="0.25">
      <c r="A57" s="31" t="s">
        <v>15</v>
      </c>
      <c r="B57" s="29"/>
      <c r="C57" s="29"/>
      <c r="D57" s="6"/>
      <c r="E57" s="6"/>
    </row>
    <row r="58" spans="1:9" x14ac:dyDescent="0.25">
      <c r="A58" s="29"/>
      <c r="B58" s="29"/>
      <c r="C58" s="29"/>
      <c r="D58" s="6"/>
      <c r="E58" s="6"/>
    </row>
    <row r="59" spans="1:9" ht="13.5" customHeight="1" thickBot="1" x14ac:dyDescent="0.3">
      <c r="A59" s="4"/>
      <c r="B59" s="4"/>
      <c r="C59" s="4"/>
      <c r="D59" s="4"/>
      <c r="E59" s="4"/>
      <c r="F59" s="54" t="s">
        <v>73</v>
      </c>
      <c r="G59" s="55"/>
      <c r="H59" s="55"/>
      <c r="I59" s="56"/>
    </row>
    <row r="60" spans="1:9" ht="13.5" customHeight="1" thickBot="1" x14ac:dyDescent="0.3">
      <c r="A60" s="7" t="s">
        <v>5</v>
      </c>
      <c r="B60" s="4"/>
      <c r="C60" s="4"/>
      <c r="D60" s="4"/>
      <c r="E60" s="4"/>
      <c r="F60" s="57"/>
      <c r="G60" s="58"/>
      <c r="H60" s="58"/>
      <c r="I60" s="59"/>
    </row>
    <row r="61" spans="1:9" x14ac:dyDescent="0.25">
      <c r="A61" s="4"/>
      <c r="B61" s="4"/>
      <c r="C61" s="4"/>
      <c r="D61" s="4"/>
      <c r="E61" s="4"/>
      <c r="F61" s="57"/>
      <c r="G61" s="58"/>
      <c r="H61" s="58"/>
      <c r="I61" s="59"/>
    </row>
    <row r="62" spans="1:9" x14ac:dyDescent="0.25">
      <c r="A62" s="4"/>
      <c r="B62" s="4"/>
      <c r="C62" s="4"/>
      <c r="D62" s="4"/>
      <c r="E62" s="4"/>
      <c r="F62" s="57"/>
      <c r="G62" s="58"/>
      <c r="H62" s="58"/>
      <c r="I62" s="59"/>
    </row>
    <row r="63" spans="1:9" x14ac:dyDescent="0.25">
      <c r="A63" s="4"/>
      <c r="B63" s="4"/>
      <c r="C63" s="4"/>
      <c r="D63" s="4"/>
      <c r="E63" s="4"/>
      <c r="F63" s="57"/>
      <c r="G63" s="58"/>
      <c r="H63" s="58"/>
      <c r="I63" s="59"/>
    </row>
    <row r="64" spans="1:9" x14ac:dyDescent="0.25">
      <c r="A64" s="4"/>
      <c r="B64" s="4"/>
      <c r="C64" s="4"/>
      <c r="D64" s="4"/>
      <c r="E64" s="4"/>
      <c r="F64" s="57"/>
      <c r="G64" s="58"/>
      <c r="H64" s="58"/>
      <c r="I64" s="59"/>
    </row>
    <row r="65" spans="1:9" x14ac:dyDescent="0.25">
      <c r="A65" s="4" t="s">
        <v>3</v>
      </c>
      <c r="B65" s="4"/>
      <c r="C65" s="4"/>
      <c r="D65" s="4" t="s">
        <v>4</v>
      </c>
      <c r="E65" s="4"/>
      <c r="F65" s="57"/>
      <c r="G65" s="58"/>
      <c r="H65" s="58"/>
      <c r="I65" s="59"/>
    </row>
    <row r="66" spans="1:9" ht="13.8" thickBot="1" x14ac:dyDescent="0.3">
      <c r="A66" s="5" t="s">
        <v>2</v>
      </c>
      <c r="B66" s="17">
        <v>1831.57</v>
      </c>
      <c r="C66" s="4"/>
      <c r="D66" s="4"/>
      <c r="E66" s="4"/>
      <c r="F66" s="57"/>
      <c r="G66" s="58"/>
      <c r="H66" s="58"/>
      <c r="I66" s="59"/>
    </row>
    <row r="67" spans="1:9" ht="14.4" thickBot="1" x14ac:dyDescent="0.35">
      <c r="A67" s="5" t="s">
        <v>43</v>
      </c>
      <c r="B67" s="18">
        <v>0.24970000000000001</v>
      </c>
      <c r="C67" s="4"/>
      <c r="D67" s="15" t="s">
        <v>45</v>
      </c>
      <c r="E67" s="16">
        <f>B67*B66/1000</f>
        <v>0.45734302900000001</v>
      </c>
      <c r="F67" s="57"/>
      <c r="G67" s="58"/>
      <c r="H67" s="58"/>
      <c r="I67" s="59"/>
    </row>
    <row r="68" spans="1:9" x14ac:dyDescent="0.25">
      <c r="A68" s="5" t="s">
        <v>46</v>
      </c>
      <c r="B68" s="17">
        <v>20</v>
      </c>
      <c r="C68" s="4"/>
      <c r="D68" s="4"/>
      <c r="E68" s="4"/>
      <c r="F68" s="57"/>
      <c r="G68" s="58"/>
      <c r="H68" s="58"/>
      <c r="I68" s="59"/>
    </row>
    <row r="69" spans="1:9" x14ac:dyDescent="0.25">
      <c r="A69" s="50"/>
      <c r="B69" s="4"/>
      <c r="C69" s="4"/>
      <c r="D69" s="4"/>
      <c r="E69" s="4"/>
      <c r="F69" s="57"/>
      <c r="G69" s="58"/>
      <c r="H69" s="58"/>
      <c r="I69" s="59"/>
    </row>
    <row r="70" spans="1:9" x14ac:dyDescent="0.25">
      <c r="F70" s="57"/>
      <c r="G70" s="58"/>
      <c r="H70" s="58"/>
      <c r="I70" s="59"/>
    </row>
    <row r="71" spans="1:9" ht="13.8" thickBot="1" x14ac:dyDescent="0.3">
      <c r="A71" s="8"/>
      <c r="B71" s="8"/>
      <c r="C71" s="8"/>
      <c r="D71" s="8"/>
      <c r="E71" s="8"/>
      <c r="F71" s="57"/>
      <c r="G71" s="58"/>
      <c r="H71" s="58"/>
      <c r="I71" s="59"/>
    </row>
    <row r="72" spans="1:9" ht="13.8" thickBot="1" x14ac:dyDescent="0.3">
      <c r="A72" s="9" t="s">
        <v>6</v>
      </c>
      <c r="B72" s="8"/>
      <c r="C72" s="8"/>
      <c r="D72" s="8"/>
      <c r="E72" s="8"/>
      <c r="F72" s="57"/>
      <c r="G72" s="58"/>
      <c r="H72" s="58"/>
      <c r="I72" s="59"/>
    </row>
    <row r="73" spans="1:9" x14ac:dyDescent="0.25">
      <c r="A73" s="8"/>
      <c r="B73" s="8"/>
      <c r="C73" s="8"/>
      <c r="D73" s="8"/>
      <c r="E73" s="8"/>
      <c r="F73" s="57"/>
      <c r="G73" s="58"/>
      <c r="H73" s="58"/>
      <c r="I73" s="59"/>
    </row>
    <row r="74" spans="1:9" x14ac:dyDescent="0.25">
      <c r="A74" s="8"/>
      <c r="B74" s="8"/>
      <c r="C74" s="8"/>
      <c r="D74" s="8"/>
      <c r="E74" s="8"/>
      <c r="F74" s="57"/>
      <c r="G74" s="58"/>
      <c r="H74" s="58"/>
      <c r="I74" s="59"/>
    </row>
    <row r="75" spans="1:9" x14ac:dyDescent="0.25">
      <c r="A75" s="8"/>
      <c r="B75" s="8"/>
      <c r="C75" s="8"/>
      <c r="D75" s="8"/>
      <c r="E75" s="8"/>
      <c r="F75" s="60"/>
      <c r="G75" s="61"/>
      <c r="H75" s="61"/>
      <c r="I75" s="62"/>
    </row>
    <row r="76" spans="1:9" x14ac:dyDescent="0.25">
      <c r="A76" s="8"/>
      <c r="B76" s="8"/>
      <c r="C76" s="8"/>
      <c r="D76" s="8"/>
      <c r="E76" s="8"/>
      <c r="F76" s="54" t="s">
        <v>74</v>
      </c>
      <c r="G76" s="55"/>
      <c r="H76" s="55"/>
      <c r="I76" s="56"/>
    </row>
    <row r="77" spans="1:9" x14ac:dyDescent="0.25">
      <c r="A77" s="8" t="s">
        <v>75</v>
      </c>
      <c r="B77" s="8"/>
      <c r="C77" s="8"/>
      <c r="D77" s="8" t="s">
        <v>57</v>
      </c>
      <c r="E77" s="8"/>
      <c r="F77" s="57"/>
      <c r="G77" s="58"/>
      <c r="H77" s="58"/>
      <c r="I77" s="59"/>
    </row>
    <row r="78" spans="1:9" ht="13.8" thickBot="1" x14ac:dyDescent="0.3">
      <c r="A78" s="8"/>
      <c r="B78" s="8"/>
      <c r="C78" s="8"/>
      <c r="D78" s="8"/>
      <c r="E78" s="8"/>
      <c r="F78" s="57"/>
      <c r="G78" s="58"/>
      <c r="H78" s="58"/>
      <c r="I78" s="59"/>
    </row>
    <row r="79" spans="1:9" ht="13.8" thickBot="1" x14ac:dyDescent="0.3">
      <c r="A79" s="10" t="s">
        <v>14</v>
      </c>
      <c r="B79" s="34">
        <v>1.093</v>
      </c>
      <c r="C79" s="8"/>
      <c r="D79" s="45" t="s">
        <v>50</v>
      </c>
      <c r="E79" s="14">
        <f>B80*B79</f>
        <v>0.15302000000000002</v>
      </c>
      <c r="F79" s="57"/>
      <c r="G79" s="58"/>
      <c r="H79" s="58"/>
      <c r="I79" s="59"/>
    </row>
    <row r="80" spans="1:9" ht="13.8" x14ac:dyDescent="0.3">
      <c r="A80" s="10" t="s">
        <v>44</v>
      </c>
      <c r="B80" s="18">
        <v>0.14000000000000001</v>
      </c>
      <c r="C80" s="8"/>
      <c r="D80" s="8"/>
      <c r="E80" s="8"/>
      <c r="F80" s="57"/>
      <c r="G80" s="58"/>
      <c r="H80" s="58"/>
      <c r="I80" s="59"/>
    </row>
    <row r="81" spans="1:9" x14ac:dyDescent="0.25">
      <c r="A81" s="8"/>
      <c r="B81" s="8"/>
      <c r="C81" s="8"/>
      <c r="D81" s="8"/>
      <c r="E81" s="8"/>
      <c r="F81" s="57"/>
      <c r="G81" s="58"/>
      <c r="H81" s="58"/>
      <c r="I81" s="59"/>
    </row>
    <row r="82" spans="1:9" x14ac:dyDescent="0.25">
      <c r="A82" s="8" t="s">
        <v>76</v>
      </c>
      <c r="B82" s="8"/>
      <c r="C82" s="8"/>
      <c r="D82" s="8" t="s">
        <v>58</v>
      </c>
      <c r="E82" s="8"/>
      <c r="F82" s="57"/>
      <c r="G82" s="58"/>
      <c r="H82" s="58"/>
      <c r="I82" s="59"/>
    </row>
    <row r="83" spans="1:9" ht="13.8" thickBot="1" x14ac:dyDescent="0.3">
      <c r="A83" s="8"/>
      <c r="B83" s="8"/>
      <c r="C83" s="8"/>
      <c r="D83" s="8"/>
      <c r="E83" s="8"/>
      <c r="F83" s="57"/>
      <c r="G83" s="58"/>
      <c r="H83" s="58"/>
      <c r="I83" s="59"/>
    </row>
    <row r="84" spans="1:9" ht="13.8" thickBot="1" x14ac:dyDescent="0.3">
      <c r="A84" s="10" t="s">
        <v>14</v>
      </c>
      <c r="B84" s="34">
        <v>0.124</v>
      </c>
      <c r="C84" s="8"/>
      <c r="D84" s="45" t="s">
        <v>50</v>
      </c>
      <c r="E84" s="14">
        <f>B85*B84</f>
        <v>0.12772</v>
      </c>
      <c r="F84" s="57"/>
      <c r="G84" s="58"/>
      <c r="H84" s="58"/>
      <c r="I84" s="59"/>
    </row>
    <row r="85" spans="1:9" ht="13.8" x14ac:dyDescent="0.3">
      <c r="A85" s="10" t="s">
        <v>44</v>
      </c>
      <c r="B85" s="51">
        <v>1.03</v>
      </c>
      <c r="C85" s="8"/>
      <c r="D85" s="8"/>
      <c r="E85" s="8"/>
      <c r="F85" s="57"/>
      <c r="G85" s="58"/>
      <c r="H85" s="58"/>
      <c r="I85" s="59"/>
    </row>
    <row r="86" spans="1:9" x14ac:dyDescent="0.25">
      <c r="A86" s="8"/>
      <c r="B86" s="8"/>
      <c r="C86" s="8"/>
      <c r="D86" s="8"/>
      <c r="E86" s="8"/>
      <c r="F86" s="57"/>
      <c r="G86" s="58"/>
      <c r="H86" s="58"/>
      <c r="I86" s="59"/>
    </row>
    <row r="87" spans="1:9" x14ac:dyDescent="0.25">
      <c r="A87" s="8" t="s">
        <v>77</v>
      </c>
      <c r="B87" s="8"/>
      <c r="C87" s="8"/>
      <c r="D87" s="8" t="s">
        <v>59</v>
      </c>
      <c r="E87" s="8"/>
      <c r="F87" s="57"/>
      <c r="G87" s="58"/>
      <c r="H87" s="58"/>
      <c r="I87" s="59"/>
    </row>
    <row r="88" spans="1:9" ht="13.8" thickBot="1" x14ac:dyDescent="0.3">
      <c r="A88" s="8"/>
      <c r="B88" s="8"/>
      <c r="C88" s="8"/>
      <c r="D88" s="8"/>
      <c r="E88" s="8"/>
      <c r="F88" s="57"/>
      <c r="G88" s="58"/>
      <c r="H88" s="58"/>
      <c r="I88" s="59"/>
    </row>
    <row r="89" spans="1:9" ht="13.8" thickBot="1" x14ac:dyDescent="0.3">
      <c r="A89" s="10" t="s">
        <v>14</v>
      </c>
      <c r="B89" s="34">
        <v>0.35</v>
      </c>
      <c r="C89" s="8"/>
      <c r="D89" s="45" t="s">
        <v>50</v>
      </c>
      <c r="E89" s="14">
        <f>B90*B89</f>
        <v>0.13930000000000001</v>
      </c>
      <c r="F89" s="57"/>
      <c r="G89" s="58"/>
      <c r="H89" s="58"/>
      <c r="I89" s="59"/>
    </row>
    <row r="90" spans="1:9" ht="13.8" x14ac:dyDescent="0.3">
      <c r="A90" s="10" t="s">
        <v>44</v>
      </c>
      <c r="B90" s="51">
        <v>0.39800000000000002</v>
      </c>
      <c r="C90" s="8"/>
      <c r="D90" s="8"/>
      <c r="E90" s="8"/>
      <c r="F90" s="57"/>
      <c r="G90" s="58"/>
      <c r="H90" s="58"/>
      <c r="I90" s="59"/>
    </row>
    <row r="91" spans="1:9" x14ac:dyDescent="0.25">
      <c r="A91" s="8"/>
      <c r="B91" s="8"/>
      <c r="C91" s="8"/>
      <c r="D91" s="8"/>
      <c r="E91" s="8"/>
      <c r="F91" s="60"/>
      <c r="G91" s="61"/>
      <c r="H91" s="61"/>
      <c r="I91" s="62"/>
    </row>
    <row r="93" spans="1:9" ht="15.6" x14ac:dyDescent="0.3">
      <c r="A93" s="35" t="s">
        <v>13</v>
      </c>
      <c r="B93" s="35"/>
      <c r="C93" s="35"/>
    </row>
    <row r="94" spans="1:9" ht="13.8" thickBot="1" x14ac:dyDescent="0.3"/>
    <row r="95" spans="1:9" ht="16.2" thickBot="1" x14ac:dyDescent="0.35">
      <c r="A95" s="11" t="s">
        <v>12</v>
      </c>
      <c r="B95" s="12">
        <f>E67-E79-E84-E89</f>
        <v>3.730302899999996E-2</v>
      </c>
    </row>
  </sheetData>
  <mergeCells count="8">
    <mergeCell ref="F59:I75"/>
    <mergeCell ref="F76:I91"/>
    <mergeCell ref="B6:E6"/>
    <mergeCell ref="B7:E7"/>
    <mergeCell ref="F11:I27"/>
    <mergeCell ref="F28:I43"/>
    <mergeCell ref="B54:E54"/>
    <mergeCell ref="B55:E55"/>
  </mergeCells>
  <pageMargins left="0.7" right="0.7" top="0.75" bottom="0.75" header="0.3" footer="0.3"/>
  <pageSetup paperSize="9" scale="3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8341-016A-4B52-A61B-CE97170C5B4A}">
  <sheetPr>
    <pageSetUpPr fitToPage="1"/>
  </sheetPr>
  <dimension ref="A3:I49"/>
  <sheetViews>
    <sheetView topLeftCell="A3" zoomScale="55" zoomScaleNormal="55" workbookViewId="0">
      <selection activeCell="Z87" sqref="Z87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81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5" customHeight="1" thickBot="1" x14ac:dyDescent="0.3">
      <c r="A11" s="4"/>
      <c r="B11" s="4"/>
      <c r="C11" s="4"/>
      <c r="D11" s="4"/>
      <c r="E11" s="4"/>
      <c r="F11" s="54" t="s">
        <v>73</v>
      </c>
      <c r="G11" s="55"/>
      <c r="H11" s="55"/>
      <c r="I11" s="56"/>
    </row>
    <row r="12" spans="1:9" ht="13.5" customHeight="1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1781.24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0.2482</v>
      </c>
      <c r="C19" s="4"/>
      <c r="D19" s="15" t="s">
        <v>45</v>
      </c>
      <c r="E19" s="16">
        <f>B19*B18/1000</f>
        <v>0.44210376800000001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74</v>
      </c>
      <c r="G28" s="55"/>
      <c r="H28" s="55"/>
      <c r="I28" s="56"/>
    </row>
    <row r="29" spans="1:9" x14ac:dyDescent="0.25">
      <c r="A29" s="8" t="s">
        <v>75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1.093</v>
      </c>
      <c r="C31" s="8"/>
      <c r="D31" s="45" t="s">
        <v>50</v>
      </c>
      <c r="E31" s="14">
        <f>B32*B31</f>
        <v>0.15302000000000002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76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>
        <v>0.124</v>
      </c>
      <c r="C36" s="8"/>
      <c r="D36" s="45" t="s">
        <v>50</v>
      </c>
      <c r="E36" s="14">
        <f>B37*B36</f>
        <v>0.124</v>
      </c>
      <c r="F36" s="57"/>
      <c r="G36" s="58"/>
      <c r="H36" s="58"/>
      <c r="I36" s="59"/>
    </row>
    <row r="37" spans="1:9" ht="13.8" x14ac:dyDescent="0.3">
      <c r="A37" s="10" t="s">
        <v>44</v>
      </c>
      <c r="B37" s="51">
        <f>'[3]Lambdas equivalentes ventanas '!B14</f>
        <v>1</v>
      </c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77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>
        <v>0.35</v>
      </c>
      <c r="C41" s="8"/>
      <c r="D41" s="45" t="s">
        <v>50</v>
      </c>
      <c r="E41" s="14">
        <f>B42*B41</f>
        <v>0.13930000000000001</v>
      </c>
      <c r="F41" s="57"/>
      <c r="G41" s="58"/>
      <c r="H41" s="58"/>
      <c r="I41" s="59"/>
    </row>
    <row r="42" spans="1:9" ht="13.8" x14ac:dyDescent="0.3">
      <c r="A42" s="10" t="s">
        <v>44</v>
      </c>
      <c r="B42" s="51">
        <v>0.39800000000000002</v>
      </c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2.5783768000000012E-2</v>
      </c>
    </row>
    <row r="49" spans="1:1" x14ac:dyDescent="0.25">
      <c r="A49" s="1" t="s">
        <v>82</v>
      </c>
    </row>
  </sheetData>
  <mergeCells count="4">
    <mergeCell ref="B6:E6"/>
    <mergeCell ref="B7:E7"/>
    <mergeCell ref="F11:I27"/>
    <mergeCell ref="F28:I43"/>
  </mergeCells>
  <pageMargins left="0.7" right="0.7" top="0.75" bottom="0.75" header="0.3" footer="0.3"/>
  <pageSetup paperSize="9" scale="3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6777C-3888-4AFE-85B9-8D88BDC2DF2B}">
  <sheetPr>
    <pageSetUpPr fitToPage="1"/>
  </sheetPr>
  <dimension ref="A3:I100"/>
  <sheetViews>
    <sheetView tabSelected="1" topLeftCell="A6" zoomScale="55" zoomScaleNormal="55" workbookViewId="0">
      <selection activeCell="Q59" sqref="Q59"/>
    </sheetView>
  </sheetViews>
  <sheetFormatPr baseColWidth="10" defaultColWidth="11.44140625" defaultRowHeight="13.2" x14ac:dyDescent="0.25"/>
  <cols>
    <col min="1" max="1" width="19.33203125" style="1" bestFit="1" customWidth="1"/>
    <col min="2" max="2" width="15.5546875" style="1" bestFit="1" customWidth="1"/>
    <col min="3" max="3" width="11.44140625" style="1"/>
    <col min="4" max="4" width="28" style="1" bestFit="1" customWidth="1"/>
    <col min="5" max="5" width="7.109375" style="1" bestFit="1" customWidth="1"/>
    <col min="6" max="16384" width="11.44140625" style="1"/>
  </cols>
  <sheetData>
    <row r="3" spans="1:9" x14ac:dyDescent="0.25">
      <c r="C3" s="19" t="s">
        <v>11</v>
      </c>
      <c r="D3" s="19"/>
    </row>
    <row r="4" spans="1:9" x14ac:dyDescent="0.25">
      <c r="C4" s="3" t="s">
        <v>56</v>
      </c>
    </row>
    <row r="6" spans="1:9" x14ac:dyDescent="0.25">
      <c r="A6" s="2" t="s">
        <v>0</v>
      </c>
      <c r="B6" s="53" t="s">
        <v>61</v>
      </c>
      <c r="C6" s="53"/>
      <c r="D6" s="53"/>
      <c r="E6" s="53"/>
    </row>
    <row r="7" spans="1:9" x14ac:dyDescent="0.25">
      <c r="A7" s="2" t="s">
        <v>1</v>
      </c>
      <c r="B7" s="53" t="s">
        <v>81</v>
      </c>
      <c r="C7" s="53"/>
      <c r="D7" s="53"/>
      <c r="E7" s="53"/>
    </row>
    <row r="8" spans="1:9" x14ac:dyDescent="0.25">
      <c r="A8" s="6"/>
      <c r="B8" s="6"/>
      <c r="C8" s="6"/>
      <c r="D8" s="6"/>
      <c r="E8" s="6"/>
    </row>
    <row r="9" spans="1:9" x14ac:dyDescent="0.25">
      <c r="A9" s="31" t="s">
        <v>15</v>
      </c>
      <c r="B9" s="29"/>
      <c r="C9" s="29"/>
      <c r="D9" s="6"/>
      <c r="E9" s="6"/>
    </row>
    <row r="10" spans="1:9" x14ac:dyDescent="0.25">
      <c r="A10" s="29"/>
      <c r="B10" s="29"/>
      <c r="C10" s="29"/>
      <c r="D10" s="6"/>
      <c r="E10" s="6"/>
    </row>
    <row r="11" spans="1:9" ht="13.5" customHeight="1" thickBot="1" x14ac:dyDescent="0.3">
      <c r="A11" s="4"/>
      <c r="B11" s="4"/>
      <c r="C11" s="4"/>
      <c r="D11" s="4"/>
      <c r="E11" s="4"/>
      <c r="F11" s="54" t="s">
        <v>73</v>
      </c>
      <c r="G11" s="55"/>
      <c r="H11" s="55"/>
      <c r="I11" s="56"/>
    </row>
    <row r="12" spans="1:9" ht="13.5" customHeight="1" thickBot="1" x14ac:dyDescent="0.3">
      <c r="A12" s="7" t="s">
        <v>5</v>
      </c>
      <c r="B12" s="4"/>
      <c r="C12" s="4"/>
      <c r="D12" s="4"/>
      <c r="E12" s="4"/>
      <c r="F12" s="57"/>
      <c r="G12" s="58"/>
      <c r="H12" s="58"/>
      <c r="I12" s="59"/>
    </row>
    <row r="13" spans="1:9" x14ac:dyDescent="0.25">
      <c r="A13" s="4"/>
      <c r="B13" s="4"/>
      <c r="C13" s="4"/>
      <c r="D13" s="4"/>
      <c r="E13" s="4"/>
      <c r="F13" s="57"/>
      <c r="G13" s="58"/>
      <c r="H13" s="58"/>
      <c r="I13" s="59"/>
    </row>
    <row r="14" spans="1:9" x14ac:dyDescent="0.25">
      <c r="A14" s="4"/>
      <c r="B14" s="4"/>
      <c r="C14" s="4"/>
      <c r="D14" s="4"/>
      <c r="E14" s="4"/>
      <c r="F14" s="57"/>
      <c r="G14" s="58"/>
      <c r="H14" s="58"/>
      <c r="I14" s="59"/>
    </row>
    <row r="15" spans="1:9" x14ac:dyDescent="0.25">
      <c r="A15" s="4"/>
      <c r="B15" s="4"/>
      <c r="C15" s="4"/>
      <c r="D15" s="4"/>
      <c r="E15" s="4"/>
      <c r="F15" s="57"/>
      <c r="G15" s="58"/>
      <c r="H15" s="58"/>
      <c r="I15" s="59"/>
    </row>
    <row r="16" spans="1:9" x14ac:dyDescent="0.25">
      <c r="A16" s="4"/>
      <c r="B16" s="4"/>
      <c r="C16" s="4"/>
      <c r="D16" s="4"/>
      <c r="E16" s="4"/>
      <c r="F16" s="57"/>
      <c r="G16" s="58"/>
      <c r="H16" s="58"/>
      <c r="I16" s="59"/>
    </row>
    <row r="17" spans="1:9" x14ac:dyDescent="0.25">
      <c r="A17" s="4" t="s">
        <v>3</v>
      </c>
      <c r="B17" s="4"/>
      <c r="C17" s="4"/>
      <c r="D17" s="4" t="s">
        <v>4</v>
      </c>
      <c r="E17" s="4"/>
      <c r="F17" s="57"/>
      <c r="G17" s="58"/>
      <c r="H17" s="58"/>
      <c r="I17" s="59"/>
    </row>
    <row r="18" spans="1:9" ht="13.8" thickBot="1" x14ac:dyDescent="0.3">
      <c r="A18" s="5" t="s">
        <v>2</v>
      </c>
      <c r="B18" s="17">
        <v>2612.25</v>
      </c>
      <c r="C18" s="4"/>
      <c r="D18" s="4"/>
      <c r="E18" s="4"/>
      <c r="F18" s="57"/>
      <c r="G18" s="58"/>
      <c r="H18" s="58"/>
      <c r="I18" s="59"/>
    </row>
    <row r="19" spans="1:9" ht="14.4" thickBot="1" x14ac:dyDescent="0.35">
      <c r="A19" s="5" t="s">
        <v>43</v>
      </c>
      <c r="B19" s="18">
        <v>0.2757</v>
      </c>
      <c r="C19" s="4"/>
      <c r="D19" s="15" t="s">
        <v>45</v>
      </c>
      <c r="E19" s="16">
        <f>B19*B18/1000</f>
        <v>0.720197325</v>
      </c>
      <c r="F19" s="57"/>
      <c r="G19" s="58"/>
      <c r="H19" s="58"/>
      <c r="I19" s="59"/>
    </row>
    <row r="20" spans="1:9" x14ac:dyDescent="0.25">
      <c r="A20" s="5" t="s">
        <v>46</v>
      </c>
      <c r="B20" s="17">
        <v>20</v>
      </c>
      <c r="C20" s="4"/>
      <c r="D20" s="4"/>
      <c r="E20" s="4"/>
      <c r="F20" s="57"/>
      <c r="G20" s="58"/>
      <c r="H20" s="58"/>
      <c r="I20" s="59"/>
    </row>
    <row r="21" spans="1:9" x14ac:dyDescent="0.25">
      <c r="A21" s="50"/>
      <c r="B21" s="4"/>
      <c r="C21" s="4"/>
      <c r="D21" s="4"/>
      <c r="E21" s="4"/>
      <c r="F21" s="57"/>
      <c r="G21" s="58"/>
      <c r="H21" s="58"/>
      <c r="I21" s="59"/>
    </row>
    <row r="22" spans="1:9" x14ac:dyDescent="0.25">
      <c r="F22" s="57"/>
      <c r="G22" s="58"/>
      <c r="H22" s="58"/>
      <c r="I22" s="59"/>
    </row>
    <row r="23" spans="1:9" ht="13.8" thickBot="1" x14ac:dyDescent="0.3">
      <c r="A23" s="8"/>
      <c r="B23" s="8"/>
      <c r="C23" s="8"/>
      <c r="D23" s="8"/>
      <c r="E23" s="8"/>
      <c r="F23" s="57"/>
      <c r="G23" s="58"/>
      <c r="H23" s="58"/>
      <c r="I23" s="59"/>
    </row>
    <row r="24" spans="1:9" ht="13.8" thickBot="1" x14ac:dyDescent="0.3">
      <c r="A24" s="9" t="s">
        <v>6</v>
      </c>
      <c r="B24" s="8"/>
      <c r="C24" s="8"/>
      <c r="D24" s="8"/>
      <c r="E24" s="8"/>
      <c r="F24" s="57"/>
      <c r="G24" s="58"/>
      <c r="H24" s="58"/>
      <c r="I24" s="59"/>
    </row>
    <row r="25" spans="1:9" x14ac:dyDescent="0.25">
      <c r="A25" s="8"/>
      <c r="B25" s="8"/>
      <c r="C25" s="8"/>
      <c r="D25" s="8"/>
      <c r="E25" s="8"/>
      <c r="F25" s="57"/>
      <c r="G25" s="58"/>
      <c r="H25" s="58"/>
      <c r="I25" s="59"/>
    </row>
    <row r="26" spans="1:9" x14ac:dyDescent="0.25">
      <c r="A26" s="8"/>
      <c r="B26" s="8"/>
      <c r="C26" s="8"/>
      <c r="D26" s="8"/>
      <c r="E26" s="8"/>
      <c r="F26" s="57"/>
      <c r="G26" s="58"/>
      <c r="H26" s="58"/>
      <c r="I26" s="59"/>
    </row>
    <row r="27" spans="1:9" x14ac:dyDescent="0.25">
      <c r="A27" s="8"/>
      <c r="B27" s="8"/>
      <c r="C27" s="8"/>
      <c r="D27" s="8"/>
      <c r="E27" s="8"/>
      <c r="F27" s="60"/>
      <c r="G27" s="61"/>
      <c r="H27" s="61"/>
      <c r="I27" s="62"/>
    </row>
    <row r="28" spans="1:9" x14ac:dyDescent="0.25">
      <c r="A28" s="8"/>
      <c r="B28" s="8"/>
      <c r="C28" s="8"/>
      <c r="D28" s="8"/>
      <c r="E28" s="8"/>
      <c r="F28" s="54" t="s">
        <v>74</v>
      </c>
      <c r="G28" s="55"/>
      <c r="H28" s="55"/>
      <c r="I28" s="56"/>
    </row>
    <row r="29" spans="1:9" x14ac:dyDescent="0.25">
      <c r="A29" s="8" t="s">
        <v>75</v>
      </c>
      <c r="B29" s="8"/>
      <c r="C29" s="8"/>
      <c r="D29" s="8" t="s">
        <v>57</v>
      </c>
      <c r="E29" s="8"/>
      <c r="F29" s="57"/>
      <c r="G29" s="58"/>
      <c r="H29" s="58"/>
      <c r="I29" s="59"/>
    </row>
    <row r="30" spans="1:9" ht="13.8" thickBot="1" x14ac:dyDescent="0.3">
      <c r="A30" s="8"/>
      <c r="B30" s="8"/>
      <c r="C30" s="8"/>
      <c r="D30" s="8"/>
      <c r="E30" s="8"/>
      <c r="F30" s="57"/>
      <c r="G30" s="58"/>
      <c r="H30" s="58"/>
      <c r="I30" s="59"/>
    </row>
    <row r="31" spans="1:9" ht="13.8" thickBot="1" x14ac:dyDescent="0.3">
      <c r="A31" s="10" t="s">
        <v>14</v>
      </c>
      <c r="B31" s="34">
        <v>1.3029999999999999</v>
      </c>
      <c r="C31" s="8"/>
      <c r="D31" s="45" t="s">
        <v>50</v>
      </c>
      <c r="E31" s="14">
        <f>B32*B31</f>
        <v>0.18242</v>
      </c>
      <c r="F31" s="57"/>
      <c r="G31" s="58"/>
      <c r="H31" s="58"/>
      <c r="I31" s="59"/>
    </row>
    <row r="32" spans="1:9" ht="13.8" x14ac:dyDescent="0.3">
      <c r="A32" s="10" t="s">
        <v>44</v>
      </c>
      <c r="B32" s="18">
        <v>0.14000000000000001</v>
      </c>
      <c r="C32" s="8"/>
      <c r="D32" s="8"/>
      <c r="E32" s="8"/>
      <c r="F32" s="57"/>
      <c r="G32" s="58"/>
      <c r="H32" s="58"/>
      <c r="I32" s="59"/>
    </row>
    <row r="33" spans="1:9" x14ac:dyDescent="0.25">
      <c r="A33" s="8"/>
      <c r="B33" s="8"/>
      <c r="C33" s="8"/>
      <c r="D33" s="8"/>
      <c r="E33" s="8"/>
      <c r="F33" s="57"/>
      <c r="G33" s="58"/>
      <c r="H33" s="58"/>
      <c r="I33" s="59"/>
    </row>
    <row r="34" spans="1:9" x14ac:dyDescent="0.25">
      <c r="A34" s="8" t="s">
        <v>76</v>
      </c>
      <c r="B34" s="8"/>
      <c r="C34" s="8"/>
      <c r="D34" s="8" t="s">
        <v>58</v>
      </c>
      <c r="E34" s="8"/>
      <c r="F34" s="57"/>
      <c r="G34" s="58"/>
      <c r="H34" s="58"/>
      <c r="I34" s="59"/>
    </row>
    <row r="35" spans="1:9" ht="13.8" thickBot="1" x14ac:dyDescent="0.3">
      <c r="A35" s="8"/>
      <c r="B35" s="8"/>
      <c r="C35" s="8"/>
      <c r="D35" s="8"/>
      <c r="E35" s="8"/>
      <c r="F35" s="57"/>
      <c r="G35" s="58"/>
      <c r="H35" s="58"/>
      <c r="I35" s="59"/>
    </row>
    <row r="36" spans="1:9" ht="13.8" thickBot="1" x14ac:dyDescent="0.3">
      <c r="A36" s="10" t="s">
        <v>14</v>
      </c>
      <c r="B36" s="34">
        <v>0.124</v>
      </c>
      <c r="C36" s="8"/>
      <c r="D36" s="45" t="s">
        <v>50</v>
      </c>
      <c r="E36" s="14">
        <f>B37*B36</f>
        <v>0.124</v>
      </c>
      <c r="F36" s="57"/>
      <c r="G36" s="58"/>
      <c r="H36" s="58"/>
      <c r="I36" s="59"/>
    </row>
    <row r="37" spans="1:9" ht="13.8" x14ac:dyDescent="0.3">
      <c r="A37" s="10" t="s">
        <v>44</v>
      </c>
      <c r="B37" s="51">
        <f>'[3]Lambdas equivalentes ventanas '!B14</f>
        <v>1</v>
      </c>
      <c r="C37" s="8"/>
      <c r="D37" s="8"/>
      <c r="E37" s="8"/>
      <c r="F37" s="57"/>
      <c r="G37" s="58"/>
      <c r="H37" s="58"/>
      <c r="I37" s="59"/>
    </row>
    <row r="38" spans="1:9" x14ac:dyDescent="0.25">
      <c r="A38" s="8"/>
      <c r="B38" s="8"/>
      <c r="C38" s="8"/>
      <c r="D38" s="8"/>
      <c r="E38" s="8"/>
      <c r="F38" s="57"/>
      <c r="G38" s="58"/>
      <c r="H38" s="58"/>
      <c r="I38" s="59"/>
    </row>
    <row r="39" spans="1:9" x14ac:dyDescent="0.25">
      <c r="A39" s="8" t="s">
        <v>77</v>
      </c>
      <c r="B39" s="8"/>
      <c r="C39" s="8"/>
      <c r="D39" s="8" t="s">
        <v>59</v>
      </c>
      <c r="E39" s="8"/>
      <c r="F39" s="57"/>
      <c r="G39" s="58"/>
      <c r="H39" s="58"/>
      <c r="I39" s="59"/>
    </row>
    <row r="40" spans="1:9" ht="13.8" thickBot="1" x14ac:dyDescent="0.3">
      <c r="A40" s="8"/>
      <c r="B40" s="8"/>
      <c r="C40" s="8"/>
      <c r="D40" s="8"/>
      <c r="E40" s="8"/>
      <c r="F40" s="57"/>
      <c r="G40" s="58"/>
      <c r="H40" s="58"/>
      <c r="I40" s="59"/>
    </row>
    <row r="41" spans="1:9" ht="13.8" thickBot="1" x14ac:dyDescent="0.3">
      <c r="A41" s="10" t="s">
        <v>14</v>
      </c>
      <c r="B41" s="34">
        <v>0.35</v>
      </c>
      <c r="C41" s="8"/>
      <c r="D41" s="45" t="s">
        <v>50</v>
      </c>
      <c r="E41" s="14">
        <f>B42*B41</f>
        <v>0.13930000000000001</v>
      </c>
      <c r="F41" s="57"/>
      <c r="G41" s="58"/>
      <c r="H41" s="58"/>
      <c r="I41" s="59"/>
    </row>
    <row r="42" spans="1:9" ht="13.8" x14ac:dyDescent="0.3">
      <c r="A42" s="10" t="s">
        <v>44</v>
      </c>
      <c r="B42" s="51">
        <v>0.39800000000000002</v>
      </c>
      <c r="C42" s="8"/>
      <c r="D42" s="8"/>
      <c r="E42" s="8"/>
      <c r="F42" s="57"/>
      <c r="G42" s="58"/>
      <c r="H42" s="58"/>
      <c r="I42" s="59"/>
    </row>
    <row r="43" spans="1:9" x14ac:dyDescent="0.25">
      <c r="A43" s="8"/>
      <c r="B43" s="8"/>
      <c r="C43" s="8"/>
      <c r="D43" s="8"/>
      <c r="E43" s="8"/>
      <c r="F43" s="60"/>
      <c r="G43" s="61"/>
      <c r="H43" s="61"/>
      <c r="I43" s="62"/>
    </row>
    <row r="45" spans="1:9" ht="15.6" x14ac:dyDescent="0.3">
      <c r="A45" s="35" t="s">
        <v>13</v>
      </c>
      <c r="B45" s="35"/>
      <c r="C45" s="35"/>
    </row>
    <row r="46" spans="1:9" ht="13.8" thickBot="1" x14ac:dyDescent="0.3"/>
    <row r="47" spans="1:9" ht="16.2" thickBot="1" x14ac:dyDescent="0.35">
      <c r="A47" s="11" t="s">
        <v>12</v>
      </c>
      <c r="B47" s="12">
        <f>E19-E31-E36-E41</f>
        <v>0.27447732499999999</v>
      </c>
    </row>
    <row r="48" spans="1:9" ht="19.2" customHeight="1" x14ac:dyDescent="0.25"/>
    <row r="49" spans="1:9" x14ac:dyDescent="0.25">
      <c r="A49" s="1" t="s">
        <v>83</v>
      </c>
    </row>
    <row r="55" spans="1:9" x14ac:dyDescent="0.25">
      <c r="C55" s="19" t="s">
        <v>11</v>
      </c>
      <c r="D55" s="19"/>
    </row>
    <row r="56" spans="1:9" x14ac:dyDescent="0.25">
      <c r="C56" s="3" t="s">
        <v>56</v>
      </c>
    </row>
    <row r="58" spans="1:9" x14ac:dyDescent="0.25">
      <c r="A58" s="2" t="s">
        <v>0</v>
      </c>
      <c r="B58" s="53" t="s">
        <v>61</v>
      </c>
      <c r="C58" s="53"/>
      <c r="D58" s="53"/>
      <c r="E58" s="53"/>
    </row>
    <row r="59" spans="1:9" x14ac:dyDescent="0.25">
      <c r="A59" s="2" t="s">
        <v>1</v>
      </c>
      <c r="B59" s="53" t="s">
        <v>81</v>
      </c>
      <c r="C59" s="53"/>
      <c r="D59" s="53"/>
      <c r="E59" s="53"/>
    </row>
    <row r="60" spans="1:9" x14ac:dyDescent="0.25">
      <c r="A60" s="6"/>
      <c r="B60" s="6"/>
      <c r="C60" s="6"/>
      <c r="D60" s="6"/>
      <c r="E60" s="6"/>
    </row>
    <row r="61" spans="1:9" x14ac:dyDescent="0.25">
      <c r="A61" s="31" t="s">
        <v>15</v>
      </c>
      <c r="B61" s="29"/>
      <c r="C61" s="29"/>
      <c r="D61" s="6"/>
      <c r="E61" s="6"/>
    </row>
    <row r="62" spans="1:9" x14ac:dyDescent="0.25">
      <c r="A62" s="29"/>
      <c r="B62" s="29"/>
      <c r="C62" s="29"/>
      <c r="D62" s="6"/>
      <c r="E62" s="6"/>
    </row>
    <row r="63" spans="1:9" ht="13.5" customHeight="1" thickBot="1" x14ac:dyDescent="0.3">
      <c r="A63" s="4"/>
      <c r="B63" s="4"/>
      <c r="C63" s="4"/>
      <c r="D63" s="4"/>
      <c r="E63" s="4"/>
      <c r="F63" s="54" t="s">
        <v>73</v>
      </c>
      <c r="G63" s="55"/>
      <c r="H63" s="55"/>
      <c r="I63" s="56"/>
    </row>
    <row r="64" spans="1:9" ht="13.5" customHeight="1" thickBot="1" x14ac:dyDescent="0.3">
      <c r="A64" s="7" t="s">
        <v>5</v>
      </c>
      <c r="B64" s="4"/>
      <c r="C64" s="4"/>
      <c r="D64" s="4"/>
      <c r="E64" s="4"/>
      <c r="F64" s="57"/>
      <c r="G64" s="58"/>
      <c r="H64" s="58"/>
      <c r="I64" s="59"/>
    </row>
    <row r="65" spans="1:9" x14ac:dyDescent="0.25">
      <c r="A65" s="4"/>
      <c r="B65" s="4"/>
      <c r="C65" s="4"/>
      <c r="D65" s="4"/>
      <c r="E65" s="4"/>
      <c r="F65" s="57"/>
      <c r="G65" s="58"/>
      <c r="H65" s="58"/>
      <c r="I65" s="59"/>
    </row>
    <row r="66" spans="1:9" x14ac:dyDescent="0.25">
      <c r="A66" s="4"/>
      <c r="B66" s="4"/>
      <c r="C66" s="4"/>
      <c r="D66" s="4"/>
      <c r="E66" s="4"/>
      <c r="F66" s="57"/>
      <c r="G66" s="58"/>
      <c r="H66" s="58"/>
      <c r="I66" s="59"/>
    </row>
    <row r="67" spans="1:9" x14ac:dyDescent="0.25">
      <c r="A67" s="4"/>
      <c r="B67" s="4"/>
      <c r="C67" s="4"/>
      <c r="D67" s="4"/>
      <c r="E67" s="4"/>
      <c r="F67" s="57"/>
      <c r="G67" s="58"/>
      <c r="H67" s="58"/>
      <c r="I67" s="59"/>
    </row>
    <row r="68" spans="1:9" x14ac:dyDescent="0.25">
      <c r="A68" s="4"/>
      <c r="B68" s="4"/>
      <c r="C68" s="4"/>
      <c r="D68" s="4"/>
      <c r="E68" s="4"/>
      <c r="F68" s="57"/>
      <c r="G68" s="58"/>
      <c r="H68" s="58"/>
      <c r="I68" s="59"/>
    </row>
    <row r="69" spans="1:9" x14ac:dyDescent="0.25">
      <c r="A69" s="4" t="s">
        <v>3</v>
      </c>
      <c r="B69" s="4"/>
      <c r="C69" s="4"/>
      <c r="D69" s="4" t="s">
        <v>4</v>
      </c>
      <c r="E69" s="4"/>
      <c r="F69" s="57"/>
      <c r="G69" s="58"/>
      <c r="H69" s="58"/>
      <c r="I69" s="59"/>
    </row>
    <row r="70" spans="1:9" ht="13.8" thickBot="1" x14ac:dyDescent="0.3">
      <c r="A70" s="5" t="s">
        <v>2</v>
      </c>
      <c r="B70" s="17">
        <v>2477.5700000000002</v>
      </c>
      <c r="C70" s="4"/>
      <c r="D70" s="4"/>
      <c r="E70" s="4"/>
      <c r="F70" s="57"/>
      <c r="G70" s="58"/>
      <c r="H70" s="58"/>
      <c r="I70" s="59"/>
    </row>
    <row r="71" spans="1:9" ht="14.4" thickBot="1" x14ac:dyDescent="0.35">
      <c r="A71" s="5" t="s">
        <v>43</v>
      </c>
      <c r="B71" s="18">
        <v>0.2208</v>
      </c>
      <c r="C71" s="4"/>
      <c r="D71" s="15" t="s">
        <v>45</v>
      </c>
      <c r="E71" s="16">
        <f>B71*B70/1000</f>
        <v>0.54704745600000004</v>
      </c>
      <c r="F71" s="57"/>
      <c r="G71" s="58"/>
      <c r="H71" s="58"/>
      <c r="I71" s="59"/>
    </row>
    <row r="72" spans="1:9" x14ac:dyDescent="0.25">
      <c r="A72" s="5" t="s">
        <v>46</v>
      </c>
      <c r="B72" s="17">
        <v>20</v>
      </c>
      <c r="C72" s="4"/>
      <c r="D72" s="4"/>
      <c r="E72" s="4"/>
      <c r="F72" s="57"/>
      <c r="G72" s="58"/>
      <c r="H72" s="58"/>
      <c r="I72" s="59"/>
    </row>
    <row r="73" spans="1:9" x14ac:dyDescent="0.25">
      <c r="A73" s="50"/>
      <c r="B73" s="4"/>
      <c r="C73" s="4"/>
      <c r="D73" s="4"/>
      <c r="E73" s="4"/>
      <c r="F73" s="57"/>
      <c r="G73" s="58"/>
      <c r="H73" s="58"/>
      <c r="I73" s="59"/>
    </row>
    <row r="74" spans="1:9" x14ac:dyDescent="0.25">
      <c r="F74" s="57"/>
      <c r="G74" s="58"/>
      <c r="H74" s="58"/>
      <c r="I74" s="59"/>
    </row>
    <row r="75" spans="1:9" ht="13.8" thickBot="1" x14ac:dyDescent="0.3">
      <c r="A75" s="8"/>
      <c r="B75" s="8"/>
      <c r="C75" s="8"/>
      <c r="D75" s="8"/>
      <c r="E75" s="8"/>
      <c r="F75" s="57"/>
      <c r="G75" s="58"/>
      <c r="H75" s="58"/>
      <c r="I75" s="59"/>
    </row>
    <row r="76" spans="1:9" ht="13.8" thickBot="1" x14ac:dyDescent="0.3">
      <c r="A76" s="9" t="s">
        <v>6</v>
      </c>
      <c r="B76" s="8"/>
      <c r="C76" s="8"/>
      <c r="D76" s="8"/>
      <c r="E76" s="8"/>
      <c r="F76" s="57"/>
      <c r="G76" s="58"/>
      <c r="H76" s="58"/>
      <c r="I76" s="59"/>
    </row>
    <row r="77" spans="1:9" x14ac:dyDescent="0.25">
      <c r="A77" s="8"/>
      <c r="B77" s="8"/>
      <c r="C77" s="8"/>
      <c r="D77" s="8"/>
      <c r="E77" s="8"/>
      <c r="F77" s="57"/>
      <c r="G77" s="58"/>
      <c r="H77" s="58"/>
      <c r="I77" s="59"/>
    </row>
    <row r="78" spans="1:9" x14ac:dyDescent="0.25">
      <c r="A78" s="8"/>
      <c r="B78" s="8"/>
      <c r="C78" s="8"/>
      <c r="D78" s="8"/>
      <c r="E78" s="8"/>
      <c r="F78" s="57"/>
      <c r="G78" s="58"/>
      <c r="H78" s="58"/>
      <c r="I78" s="59"/>
    </row>
    <row r="79" spans="1:9" x14ac:dyDescent="0.25">
      <c r="A79" s="8"/>
      <c r="B79" s="8"/>
      <c r="C79" s="8"/>
      <c r="D79" s="8"/>
      <c r="E79" s="8"/>
      <c r="F79" s="60"/>
      <c r="G79" s="61"/>
      <c r="H79" s="61"/>
      <c r="I79" s="62"/>
    </row>
    <row r="80" spans="1:9" x14ac:dyDescent="0.25">
      <c r="A80" s="8"/>
      <c r="B80" s="8"/>
      <c r="C80" s="8"/>
      <c r="D80" s="8"/>
      <c r="E80" s="8"/>
      <c r="F80" s="54" t="s">
        <v>74</v>
      </c>
      <c r="G80" s="55"/>
      <c r="H80" s="55"/>
      <c r="I80" s="56"/>
    </row>
    <row r="81" spans="1:9" x14ac:dyDescent="0.25">
      <c r="A81" s="8" t="s">
        <v>75</v>
      </c>
      <c r="B81" s="8"/>
      <c r="C81" s="8"/>
      <c r="D81" s="8" t="s">
        <v>57</v>
      </c>
      <c r="E81" s="8"/>
      <c r="F81" s="57"/>
      <c r="G81" s="58"/>
      <c r="H81" s="58"/>
      <c r="I81" s="59"/>
    </row>
    <row r="82" spans="1:9" ht="13.8" thickBot="1" x14ac:dyDescent="0.3">
      <c r="A82" s="8"/>
      <c r="B82" s="8"/>
      <c r="C82" s="8"/>
      <c r="D82" s="8"/>
      <c r="E82" s="8"/>
      <c r="F82" s="57"/>
      <c r="G82" s="58"/>
      <c r="H82" s="58"/>
      <c r="I82" s="59"/>
    </row>
    <row r="83" spans="1:9" ht="13.8" thickBot="1" x14ac:dyDescent="0.3">
      <c r="A83" s="10" t="s">
        <v>14</v>
      </c>
      <c r="B83" s="34">
        <v>1.3380000000000001</v>
      </c>
      <c r="C83" s="8"/>
      <c r="D83" s="45" t="s">
        <v>50</v>
      </c>
      <c r="E83" s="14">
        <f>B84*B83</f>
        <v>0.18732000000000004</v>
      </c>
      <c r="F83" s="57"/>
      <c r="G83" s="58"/>
      <c r="H83" s="58"/>
      <c r="I83" s="59"/>
    </row>
    <row r="84" spans="1:9" ht="13.8" x14ac:dyDescent="0.3">
      <c r="A84" s="10" t="s">
        <v>44</v>
      </c>
      <c r="B84" s="18">
        <v>0.14000000000000001</v>
      </c>
      <c r="C84" s="8"/>
      <c r="D84" s="8"/>
      <c r="E84" s="8"/>
      <c r="F84" s="57"/>
      <c r="G84" s="58"/>
      <c r="H84" s="58"/>
      <c r="I84" s="59"/>
    </row>
    <row r="85" spans="1:9" x14ac:dyDescent="0.25">
      <c r="A85" s="8"/>
      <c r="B85" s="8"/>
      <c r="C85" s="8"/>
      <c r="D85" s="8"/>
      <c r="E85" s="8"/>
      <c r="F85" s="57"/>
      <c r="G85" s="58"/>
      <c r="H85" s="58"/>
      <c r="I85" s="59"/>
    </row>
    <row r="86" spans="1:9" x14ac:dyDescent="0.25">
      <c r="A86" s="8" t="s">
        <v>76</v>
      </c>
      <c r="B86" s="8"/>
      <c r="C86" s="8"/>
      <c r="D86" s="8" t="s">
        <v>58</v>
      </c>
      <c r="E86" s="8"/>
      <c r="F86" s="57"/>
      <c r="G86" s="58"/>
      <c r="H86" s="58"/>
      <c r="I86" s="59"/>
    </row>
    <row r="87" spans="1:9" ht="13.8" thickBot="1" x14ac:dyDescent="0.3">
      <c r="A87" s="8"/>
      <c r="B87" s="8"/>
      <c r="C87" s="8"/>
      <c r="D87" s="8"/>
      <c r="E87" s="8"/>
      <c r="F87" s="57"/>
      <c r="G87" s="58"/>
      <c r="H87" s="58"/>
      <c r="I87" s="59"/>
    </row>
    <row r="88" spans="1:9" ht="13.8" thickBot="1" x14ac:dyDescent="0.3">
      <c r="A88" s="10" t="s">
        <v>14</v>
      </c>
      <c r="B88" s="34">
        <v>0.124</v>
      </c>
      <c r="C88" s="8"/>
      <c r="D88" s="45" t="s">
        <v>50</v>
      </c>
      <c r="E88" s="14">
        <f>B89*B88</f>
        <v>0.12772</v>
      </c>
      <c r="F88" s="57"/>
      <c r="G88" s="58"/>
      <c r="H88" s="58"/>
      <c r="I88" s="59"/>
    </row>
    <row r="89" spans="1:9" ht="13.8" x14ac:dyDescent="0.3">
      <c r="A89" s="10" t="s">
        <v>44</v>
      </c>
      <c r="B89" s="51">
        <v>1.03</v>
      </c>
      <c r="C89" s="8"/>
      <c r="D89" s="8"/>
      <c r="E89" s="8"/>
      <c r="F89" s="57"/>
      <c r="G89" s="58"/>
      <c r="H89" s="58"/>
      <c r="I89" s="59"/>
    </row>
    <row r="90" spans="1:9" x14ac:dyDescent="0.25">
      <c r="A90" s="8"/>
      <c r="B90" s="8"/>
      <c r="C90" s="8"/>
      <c r="D90" s="8"/>
      <c r="E90" s="8"/>
      <c r="F90" s="57"/>
      <c r="G90" s="58"/>
      <c r="H90" s="58"/>
      <c r="I90" s="59"/>
    </row>
    <row r="91" spans="1:9" x14ac:dyDescent="0.25">
      <c r="A91" s="8" t="s">
        <v>77</v>
      </c>
      <c r="B91" s="8"/>
      <c r="C91" s="8"/>
      <c r="D91" s="8" t="s">
        <v>59</v>
      </c>
      <c r="E91" s="8"/>
      <c r="F91" s="57"/>
      <c r="G91" s="58"/>
      <c r="H91" s="58"/>
      <c r="I91" s="59"/>
    </row>
    <row r="92" spans="1:9" ht="13.8" thickBot="1" x14ac:dyDescent="0.3">
      <c r="A92" s="8"/>
      <c r="B92" s="8"/>
      <c r="C92" s="8"/>
      <c r="D92" s="8"/>
      <c r="E92" s="8"/>
      <c r="F92" s="57"/>
      <c r="G92" s="58"/>
      <c r="H92" s="58"/>
      <c r="I92" s="59"/>
    </row>
    <row r="93" spans="1:9" ht="13.8" thickBot="1" x14ac:dyDescent="0.3">
      <c r="A93" s="10" t="s">
        <v>14</v>
      </c>
      <c r="B93" s="34">
        <v>0.35</v>
      </c>
      <c r="C93" s="8"/>
      <c r="D93" s="45" t="s">
        <v>50</v>
      </c>
      <c r="E93" s="14">
        <f>B94*B93</f>
        <v>0.13930000000000001</v>
      </c>
      <c r="F93" s="57"/>
      <c r="G93" s="58"/>
      <c r="H93" s="58"/>
      <c r="I93" s="59"/>
    </row>
    <row r="94" spans="1:9" ht="13.8" x14ac:dyDescent="0.3">
      <c r="A94" s="10" t="s">
        <v>44</v>
      </c>
      <c r="B94" s="51">
        <v>0.39800000000000002</v>
      </c>
      <c r="C94" s="8"/>
      <c r="D94" s="8"/>
      <c r="E94" s="8"/>
      <c r="F94" s="57"/>
      <c r="G94" s="58"/>
      <c r="H94" s="58"/>
      <c r="I94" s="59"/>
    </row>
    <row r="95" spans="1:9" x14ac:dyDescent="0.25">
      <c r="A95" s="8"/>
      <c r="B95" s="8"/>
      <c r="C95" s="8"/>
      <c r="D95" s="8"/>
      <c r="E95" s="8"/>
      <c r="F95" s="60"/>
      <c r="G95" s="61"/>
      <c r="H95" s="61"/>
      <c r="I95" s="62"/>
    </row>
    <row r="97" spans="1:3" ht="15.6" x14ac:dyDescent="0.3">
      <c r="A97" s="35" t="s">
        <v>13</v>
      </c>
      <c r="B97" s="35"/>
      <c r="C97" s="35"/>
    </row>
    <row r="98" spans="1:3" ht="13.8" thickBot="1" x14ac:dyDescent="0.3"/>
    <row r="99" spans="1:3" ht="16.2" thickBot="1" x14ac:dyDescent="0.35">
      <c r="A99" s="11" t="s">
        <v>12</v>
      </c>
      <c r="B99" s="12">
        <f>E71-E83-E88-E93</f>
        <v>9.2707455999999994E-2</v>
      </c>
    </row>
    <row r="100" spans="1:3" ht="19.2" customHeight="1" x14ac:dyDescent="0.25"/>
  </sheetData>
  <mergeCells count="8">
    <mergeCell ref="F63:I79"/>
    <mergeCell ref="F80:I95"/>
    <mergeCell ref="B6:E6"/>
    <mergeCell ref="B7:E7"/>
    <mergeCell ref="F11:I27"/>
    <mergeCell ref="F28:I43"/>
    <mergeCell ref="B58:E58"/>
    <mergeCell ref="B59:E59"/>
  </mergeCells>
  <pageMargins left="0.7" right="0.7" top="0.75" bottom="0.75" header="0.3" footer="0.3"/>
  <pageSetup paperSize="9" scale="3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C95"/>
  <sheetViews>
    <sheetView topLeftCell="A46" zoomScaleNormal="100" workbookViewId="0">
      <selection activeCell="K72" sqref="K72"/>
    </sheetView>
  </sheetViews>
  <sheetFormatPr baseColWidth="10" defaultColWidth="11.44140625" defaultRowHeight="13.2" x14ac:dyDescent="0.25"/>
  <cols>
    <col min="1" max="1" width="2" style="1" bestFit="1" customWidth="1"/>
    <col min="2" max="2" width="13.6640625" style="1" customWidth="1"/>
    <col min="3" max="9" width="11.44140625" style="1"/>
    <col min="10" max="10" width="11.6640625" style="1" bestFit="1" customWidth="1"/>
    <col min="11" max="11" width="12.6640625" style="1" customWidth="1"/>
    <col min="12" max="12" width="11.44140625" style="1"/>
    <col min="13" max="13" width="12.6640625" style="1" bestFit="1" customWidth="1"/>
    <col min="14" max="16" width="11.44140625" style="1"/>
    <col min="17" max="29" width="11.44140625" style="1" hidden="1" customWidth="1"/>
    <col min="30" max="16384" width="11.44140625" style="1"/>
  </cols>
  <sheetData>
    <row r="3" spans="2:29" x14ac:dyDescent="0.25">
      <c r="E3" s="19" t="s">
        <v>41</v>
      </c>
    </row>
    <row r="4" spans="2:29" x14ac:dyDescent="0.25">
      <c r="E4" s="3"/>
    </row>
    <row r="5" spans="2:29" x14ac:dyDescent="0.25">
      <c r="E5" s="3"/>
    </row>
    <row r="6" spans="2:29" x14ac:dyDescent="0.25">
      <c r="B6" s="2" t="s">
        <v>0</v>
      </c>
      <c r="C6" s="63"/>
      <c r="D6" s="64"/>
      <c r="E6" s="64"/>
      <c r="F6" s="64"/>
      <c r="G6" s="64"/>
      <c r="H6" s="65"/>
    </row>
    <row r="7" spans="2:29" x14ac:dyDescent="0.25">
      <c r="B7" s="2" t="s">
        <v>1</v>
      </c>
      <c r="C7" s="63"/>
      <c r="D7" s="64"/>
      <c r="E7" s="64"/>
      <c r="F7" s="64"/>
      <c r="G7" s="64"/>
      <c r="H7" s="65"/>
    </row>
    <row r="8" spans="2:29" x14ac:dyDescent="0.25">
      <c r="C8" s="28"/>
      <c r="D8" s="6"/>
      <c r="E8" s="6"/>
      <c r="F8" s="6"/>
    </row>
    <row r="9" spans="2:29" x14ac:dyDescent="0.25">
      <c r="B9" s="30" t="s">
        <v>15</v>
      </c>
    </row>
    <row r="10" spans="2:29" x14ac:dyDescent="0.25">
      <c r="B10" s="28"/>
      <c r="M10" s="21"/>
    </row>
    <row r="11" spans="2:29" x14ac:dyDescent="0.25">
      <c r="B11" s="22" t="s">
        <v>7</v>
      </c>
      <c r="C11" s="68" t="s">
        <v>64</v>
      </c>
      <c r="D11" s="68"/>
      <c r="E11" s="68"/>
      <c r="F11" s="49" t="s">
        <v>54</v>
      </c>
      <c r="G11" s="49"/>
      <c r="H11" s="49"/>
      <c r="I11" s="49"/>
      <c r="J11" s="49"/>
      <c r="K11" s="49"/>
      <c r="L11" s="21"/>
      <c r="M11" s="21"/>
      <c r="Q11" s="13"/>
      <c r="R11" s="13" t="s">
        <v>42</v>
      </c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2:29" x14ac:dyDescent="0.25"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2:29" x14ac:dyDescent="0.25">
      <c r="B13" s="21"/>
      <c r="C13" s="21"/>
      <c r="D13" s="22" t="s">
        <v>23</v>
      </c>
      <c r="E13" s="33">
        <v>0.13</v>
      </c>
      <c r="H13" s="21"/>
      <c r="I13" s="21"/>
      <c r="J13" s="21"/>
      <c r="K13" s="21"/>
      <c r="L13" s="21"/>
      <c r="M13" s="21"/>
      <c r="Q13" s="13"/>
      <c r="R13" s="76" t="s">
        <v>40</v>
      </c>
      <c r="S13" s="76"/>
      <c r="T13" s="76"/>
      <c r="U13" s="13"/>
      <c r="V13" s="76" t="s">
        <v>39</v>
      </c>
      <c r="W13" s="76"/>
      <c r="X13" s="76"/>
      <c r="Y13" s="13"/>
      <c r="Z13" s="76" t="s">
        <v>37</v>
      </c>
      <c r="AA13" s="76"/>
      <c r="AB13" s="76"/>
      <c r="AC13" s="76"/>
    </row>
    <row r="14" spans="2:29" x14ac:dyDescent="0.25">
      <c r="B14" s="21"/>
      <c r="C14" s="21"/>
      <c r="D14" s="22" t="s">
        <v>24</v>
      </c>
      <c r="E14" s="33">
        <v>0.04</v>
      </c>
      <c r="H14" s="21"/>
      <c r="I14" s="21"/>
      <c r="J14" s="21"/>
      <c r="K14" s="21"/>
      <c r="L14" s="21"/>
      <c r="M14" s="21"/>
      <c r="Q14" s="13"/>
      <c r="R14" s="13"/>
      <c r="S14" s="13" t="s">
        <v>26</v>
      </c>
      <c r="T14" s="13"/>
      <c r="U14" s="13"/>
      <c r="V14" s="13"/>
      <c r="W14" s="13" t="s">
        <v>27</v>
      </c>
      <c r="X14" s="13"/>
      <c r="Y14" s="13"/>
      <c r="Z14" s="13"/>
      <c r="AA14" s="13"/>
      <c r="AB14" s="13"/>
      <c r="AC14" s="13"/>
    </row>
    <row r="15" spans="2:29" x14ac:dyDescent="0.25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2:29" ht="13.8" x14ac:dyDescent="0.3">
      <c r="B16" s="69" t="s">
        <v>18</v>
      </c>
      <c r="C16" s="69"/>
      <c r="D16" s="69"/>
      <c r="E16" s="22" t="s">
        <v>25</v>
      </c>
      <c r="F16" s="73"/>
      <c r="G16" s="74"/>
      <c r="H16" s="46"/>
      <c r="I16" s="73"/>
      <c r="J16" s="74"/>
      <c r="K16" s="46"/>
      <c r="L16" s="21"/>
      <c r="M16" s="22" t="s">
        <v>19</v>
      </c>
      <c r="Q16" s="13"/>
      <c r="R16" s="13" t="s">
        <v>33</v>
      </c>
      <c r="S16" s="13" t="s">
        <v>34</v>
      </c>
      <c r="T16" s="13" t="s">
        <v>35</v>
      </c>
      <c r="U16" s="13"/>
      <c r="V16" s="13" t="s">
        <v>33</v>
      </c>
      <c r="W16" s="13" t="s">
        <v>34</v>
      </c>
      <c r="X16" s="13" t="s">
        <v>35</v>
      </c>
      <c r="Y16" s="13"/>
      <c r="Z16" s="13" t="s">
        <v>33</v>
      </c>
      <c r="AA16" s="13" t="s">
        <v>34</v>
      </c>
      <c r="AB16" s="13" t="s">
        <v>35</v>
      </c>
      <c r="AC16" s="13" t="s">
        <v>38</v>
      </c>
    </row>
    <row r="17" spans="1:29" ht="13.8" x14ac:dyDescent="0.25">
      <c r="A17" s="20">
        <v>1</v>
      </c>
      <c r="B17" s="40" t="s">
        <v>65</v>
      </c>
      <c r="C17" s="41"/>
      <c r="D17" s="42"/>
      <c r="E17" s="39">
        <v>0.25</v>
      </c>
      <c r="F17" s="70"/>
      <c r="G17" s="71"/>
      <c r="H17" s="47"/>
      <c r="I17" s="70"/>
      <c r="J17" s="71"/>
      <c r="K17" s="48"/>
      <c r="L17" s="21"/>
      <c r="M17" s="38">
        <v>15</v>
      </c>
      <c r="Q17" s="13"/>
      <c r="R17" s="32">
        <f t="shared" ref="R17:R24" si="0">IF(E17&gt;0,$M17/1000/E17,0)</f>
        <v>0.06</v>
      </c>
      <c r="S17" s="32">
        <f>IF(H17&gt;0,$M17/1000/H17,$R17)</f>
        <v>0.06</v>
      </c>
      <c r="T17" s="32">
        <f t="shared" ref="T17:T24" si="1">IF(K17&gt;0,$M17/1000/K17,$R17)</f>
        <v>0.06</v>
      </c>
      <c r="U17" s="13"/>
      <c r="V17" s="13">
        <f t="shared" ref="V17:V24" si="2">E17</f>
        <v>0.25</v>
      </c>
      <c r="W17" s="13">
        <f>IF(H17&gt;0,H17,$V17)</f>
        <v>0.25</v>
      </c>
      <c r="X17" s="13">
        <f t="shared" ref="X17:X24" si="3">IF(L17&gt;0,L17,$V17)</f>
        <v>0.25</v>
      </c>
      <c r="Y17" s="13"/>
      <c r="Z17" s="13">
        <f>R26</f>
        <v>1</v>
      </c>
      <c r="AA17" s="13">
        <f>S26</f>
        <v>0</v>
      </c>
      <c r="AB17" s="13">
        <f>T26</f>
        <v>0</v>
      </c>
      <c r="AC17" s="13">
        <f>IF(V17&lt;&gt;0,M17/1000/SUMPRODUCT(Z17:AB17,V17:X17),0)</f>
        <v>0.06</v>
      </c>
    </row>
    <row r="18" spans="1:29" ht="13.8" x14ac:dyDescent="0.25">
      <c r="A18" s="20">
        <v>2</v>
      </c>
      <c r="B18" s="40" t="s">
        <v>66</v>
      </c>
      <c r="C18" s="41"/>
      <c r="D18" s="42"/>
      <c r="E18" s="39">
        <v>0.27</v>
      </c>
      <c r="F18" s="70"/>
      <c r="G18" s="71"/>
      <c r="H18" s="47"/>
      <c r="I18" s="70"/>
      <c r="J18" s="71"/>
      <c r="K18" s="48"/>
      <c r="L18" s="21"/>
      <c r="M18" s="38">
        <v>50</v>
      </c>
      <c r="Q18" s="13"/>
      <c r="R18" s="32">
        <f t="shared" si="0"/>
        <v>0.18518518518518517</v>
      </c>
      <c r="S18" s="32">
        <f t="shared" ref="S18:S24" si="4">IF(H18&gt;0,$M18/1000/H18,$T18)</f>
        <v>0.18518518518518517</v>
      </c>
      <c r="T18" s="32">
        <f t="shared" si="1"/>
        <v>0.18518518518518517</v>
      </c>
      <c r="U18" s="13"/>
      <c r="V18" s="13">
        <f t="shared" si="2"/>
        <v>0.27</v>
      </c>
      <c r="W18" s="13">
        <f t="shared" ref="W18:W24" si="5">IF(H18&gt;0,H18,$X18)</f>
        <v>0.27</v>
      </c>
      <c r="X18" s="13">
        <f t="shared" si="3"/>
        <v>0.27</v>
      </c>
      <c r="Y18" s="13"/>
      <c r="Z18" s="13">
        <f t="shared" ref="Z18:AB24" si="6">Z17</f>
        <v>1</v>
      </c>
      <c r="AA18" s="13">
        <f t="shared" si="6"/>
        <v>0</v>
      </c>
      <c r="AB18" s="13">
        <f t="shared" si="6"/>
        <v>0</v>
      </c>
      <c r="AC18" s="13">
        <f t="shared" ref="AC18:AC24" si="7">IF(V18&lt;&gt;0,M18/1000/SUMPRODUCT(Z18:AB18,V18:X18),0)</f>
        <v>0.18518518518518517</v>
      </c>
    </row>
    <row r="19" spans="1:29" ht="13.8" x14ac:dyDescent="0.25">
      <c r="A19" s="20">
        <v>3</v>
      </c>
      <c r="B19" s="40" t="s">
        <v>67</v>
      </c>
      <c r="C19" s="41"/>
      <c r="D19" s="42"/>
      <c r="E19" s="39">
        <v>0.13</v>
      </c>
      <c r="F19" s="70"/>
      <c r="G19" s="71"/>
      <c r="H19" s="47"/>
      <c r="I19" s="70"/>
      <c r="J19" s="71"/>
      <c r="K19" s="48"/>
      <c r="L19" s="21"/>
      <c r="M19" s="38">
        <v>15</v>
      </c>
      <c r="Q19" s="13"/>
      <c r="R19" s="32">
        <f t="shared" si="0"/>
        <v>0.11538461538461538</v>
      </c>
      <c r="S19" s="32">
        <f t="shared" si="4"/>
        <v>0.11538461538461538</v>
      </c>
      <c r="T19" s="32">
        <f t="shared" si="1"/>
        <v>0.11538461538461538</v>
      </c>
      <c r="U19" s="13"/>
      <c r="V19" s="13">
        <f t="shared" si="2"/>
        <v>0.13</v>
      </c>
      <c r="W19" s="13">
        <f t="shared" si="5"/>
        <v>0.13</v>
      </c>
      <c r="X19" s="13">
        <f t="shared" si="3"/>
        <v>0.13</v>
      </c>
      <c r="Y19" s="13"/>
      <c r="Z19" s="13">
        <f t="shared" si="6"/>
        <v>1</v>
      </c>
      <c r="AA19" s="13">
        <f t="shared" si="6"/>
        <v>0</v>
      </c>
      <c r="AB19" s="13">
        <f t="shared" si="6"/>
        <v>0</v>
      </c>
      <c r="AC19" s="13">
        <f t="shared" si="7"/>
        <v>0.11538461538461538</v>
      </c>
    </row>
    <row r="20" spans="1:29" ht="13.8" x14ac:dyDescent="0.25">
      <c r="A20" s="20">
        <v>4</v>
      </c>
      <c r="B20" s="40" t="s">
        <v>68</v>
      </c>
      <c r="C20" s="41"/>
      <c r="D20" s="42"/>
      <c r="E20" s="39">
        <v>0.04</v>
      </c>
      <c r="F20" s="70"/>
      <c r="G20" s="71"/>
      <c r="H20" s="47"/>
      <c r="I20" s="70"/>
      <c r="J20" s="71"/>
      <c r="K20" s="48"/>
      <c r="L20" s="21"/>
      <c r="M20" s="38">
        <v>160</v>
      </c>
      <c r="Q20" s="13"/>
      <c r="R20" s="32">
        <f t="shared" si="0"/>
        <v>4</v>
      </c>
      <c r="S20" s="32">
        <f t="shared" si="4"/>
        <v>4</v>
      </c>
      <c r="T20" s="32">
        <f t="shared" si="1"/>
        <v>4</v>
      </c>
      <c r="U20" s="13"/>
      <c r="V20" s="13">
        <f t="shared" si="2"/>
        <v>0.04</v>
      </c>
      <c r="W20" s="13">
        <f t="shared" si="5"/>
        <v>0.04</v>
      </c>
      <c r="X20" s="13">
        <f t="shared" si="3"/>
        <v>0.04</v>
      </c>
      <c r="Y20" s="13"/>
      <c r="Z20" s="13">
        <f t="shared" si="6"/>
        <v>1</v>
      </c>
      <c r="AA20" s="13">
        <f t="shared" si="6"/>
        <v>0</v>
      </c>
      <c r="AB20" s="13">
        <f t="shared" si="6"/>
        <v>0</v>
      </c>
      <c r="AC20" s="13">
        <f t="shared" si="7"/>
        <v>4</v>
      </c>
    </row>
    <row r="21" spans="1:29" ht="13.8" x14ac:dyDescent="0.25">
      <c r="A21" s="20">
        <v>5</v>
      </c>
      <c r="B21" s="66" t="s">
        <v>67</v>
      </c>
      <c r="C21" s="66"/>
      <c r="D21" s="66"/>
      <c r="E21" s="39">
        <v>0.13</v>
      </c>
      <c r="F21" s="70"/>
      <c r="G21" s="71"/>
      <c r="H21" s="47"/>
      <c r="I21" s="70"/>
      <c r="J21" s="71"/>
      <c r="K21" s="48"/>
      <c r="L21" s="21"/>
      <c r="M21" s="38">
        <v>15</v>
      </c>
      <c r="Q21" s="13"/>
      <c r="R21" s="32">
        <f t="shared" si="0"/>
        <v>0.11538461538461538</v>
      </c>
      <c r="S21" s="32">
        <f t="shared" si="4"/>
        <v>0.11538461538461538</v>
      </c>
      <c r="T21" s="32">
        <f t="shared" si="1"/>
        <v>0.11538461538461538</v>
      </c>
      <c r="U21" s="13"/>
      <c r="V21" s="13">
        <f t="shared" si="2"/>
        <v>0.13</v>
      </c>
      <c r="W21" s="13">
        <f t="shared" si="5"/>
        <v>0.13</v>
      </c>
      <c r="X21" s="13">
        <f t="shared" si="3"/>
        <v>0.13</v>
      </c>
      <c r="Y21" s="13"/>
      <c r="Z21" s="13">
        <f t="shared" si="6"/>
        <v>1</v>
      </c>
      <c r="AA21" s="13">
        <f t="shared" si="6"/>
        <v>0</v>
      </c>
      <c r="AB21" s="13">
        <f t="shared" si="6"/>
        <v>0</v>
      </c>
      <c r="AC21" s="13">
        <f t="shared" si="7"/>
        <v>0.11538461538461538</v>
      </c>
    </row>
    <row r="22" spans="1:29" ht="13.8" x14ac:dyDescent="0.25">
      <c r="A22" s="20">
        <v>6</v>
      </c>
      <c r="B22" s="66" t="s">
        <v>69</v>
      </c>
      <c r="C22" s="66"/>
      <c r="D22" s="66"/>
      <c r="E22" s="39">
        <v>0.04</v>
      </c>
      <c r="F22" s="70"/>
      <c r="G22" s="71"/>
      <c r="H22" s="47"/>
      <c r="I22" s="70"/>
      <c r="J22" s="71"/>
      <c r="K22" s="48"/>
      <c r="L22" s="21"/>
      <c r="M22" s="38">
        <v>100</v>
      </c>
      <c r="Q22" s="13"/>
      <c r="R22" s="32">
        <f t="shared" si="0"/>
        <v>2.5</v>
      </c>
      <c r="S22" s="32">
        <f t="shared" si="4"/>
        <v>2.5</v>
      </c>
      <c r="T22" s="32">
        <f t="shared" si="1"/>
        <v>2.5</v>
      </c>
      <c r="U22" s="13"/>
      <c r="V22" s="13">
        <f t="shared" si="2"/>
        <v>0.04</v>
      </c>
      <c r="W22" s="13">
        <f t="shared" si="5"/>
        <v>0.04</v>
      </c>
      <c r="X22" s="13">
        <f t="shared" si="3"/>
        <v>0.04</v>
      </c>
      <c r="Y22" s="13"/>
      <c r="Z22" s="13">
        <f t="shared" si="6"/>
        <v>1</v>
      </c>
      <c r="AA22" s="13">
        <f t="shared" si="6"/>
        <v>0</v>
      </c>
      <c r="AB22" s="13">
        <f t="shared" si="6"/>
        <v>0</v>
      </c>
      <c r="AC22" s="13">
        <f t="shared" si="7"/>
        <v>2.5</v>
      </c>
    </row>
    <row r="23" spans="1:29" ht="13.8" x14ac:dyDescent="0.25">
      <c r="A23" s="20">
        <v>7</v>
      </c>
      <c r="B23" s="66" t="s">
        <v>70</v>
      </c>
      <c r="C23" s="66"/>
      <c r="D23" s="66"/>
      <c r="E23" s="39">
        <v>1.3</v>
      </c>
      <c r="F23" s="70"/>
      <c r="G23" s="71"/>
      <c r="H23" s="47"/>
      <c r="I23" s="70"/>
      <c r="J23" s="71"/>
      <c r="K23" s="48"/>
      <c r="L23" s="21"/>
      <c r="M23" s="38">
        <v>15</v>
      </c>
      <c r="Q23" s="13"/>
      <c r="R23" s="32">
        <f t="shared" si="0"/>
        <v>1.1538461538461537E-2</v>
      </c>
      <c r="S23" s="32">
        <f t="shared" si="4"/>
        <v>1.1538461538461537E-2</v>
      </c>
      <c r="T23" s="32">
        <f t="shared" si="1"/>
        <v>1.1538461538461537E-2</v>
      </c>
      <c r="U23" s="13"/>
      <c r="V23" s="13">
        <f t="shared" si="2"/>
        <v>1.3</v>
      </c>
      <c r="W23" s="13">
        <f t="shared" si="5"/>
        <v>1.3</v>
      </c>
      <c r="X23" s="13">
        <f t="shared" si="3"/>
        <v>1.3</v>
      </c>
      <c r="Y23" s="13"/>
      <c r="Z23" s="13">
        <f t="shared" si="6"/>
        <v>1</v>
      </c>
      <c r="AA23" s="13">
        <f t="shared" si="6"/>
        <v>0</v>
      </c>
      <c r="AB23" s="13">
        <f t="shared" si="6"/>
        <v>0</v>
      </c>
      <c r="AC23" s="13">
        <f t="shared" si="7"/>
        <v>1.1538461538461537E-2</v>
      </c>
    </row>
    <row r="24" spans="1:29" ht="13.8" x14ac:dyDescent="0.25">
      <c r="A24" s="20">
        <v>8</v>
      </c>
      <c r="B24" s="66"/>
      <c r="C24" s="66"/>
      <c r="D24" s="66"/>
      <c r="E24" s="39"/>
      <c r="F24" s="70"/>
      <c r="G24" s="71"/>
      <c r="H24" s="47"/>
      <c r="I24" s="70"/>
      <c r="J24" s="71"/>
      <c r="K24" s="48"/>
      <c r="L24" s="21"/>
      <c r="M24" s="38"/>
      <c r="Q24" s="13"/>
      <c r="R24" s="32">
        <f t="shared" si="0"/>
        <v>0</v>
      </c>
      <c r="S24" s="32">
        <f t="shared" si="4"/>
        <v>0</v>
      </c>
      <c r="T24" s="32">
        <f t="shared" si="1"/>
        <v>0</v>
      </c>
      <c r="U24" s="13"/>
      <c r="V24" s="13">
        <f t="shared" si="2"/>
        <v>0</v>
      </c>
      <c r="W24" s="13">
        <f t="shared" si="5"/>
        <v>0</v>
      </c>
      <c r="X24" s="13">
        <f t="shared" si="3"/>
        <v>0</v>
      </c>
      <c r="Y24" s="13"/>
      <c r="Z24" s="13">
        <f t="shared" si="6"/>
        <v>1</v>
      </c>
      <c r="AA24" s="13">
        <f t="shared" si="6"/>
        <v>0</v>
      </c>
      <c r="AB24" s="13">
        <f t="shared" si="6"/>
        <v>0</v>
      </c>
      <c r="AC24" s="13">
        <f t="shared" si="7"/>
        <v>0</v>
      </c>
    </row>
    <row r="25" spans="1:29" x14ac:dyDescent="0.25">
      <c r="B25" s="21"/>
      <c r="C25" s="21"/>
      <c r="D25" s="67" t="s">
        <v>20</v>
      </c>
      <c r="E25" s="67"/>
      <c r="F25" s="21"/>
      <c r="M25" s="24" t="s">
        <v>21</v>
      </c>
      <c r="Q25" s="13" t="s">
        <v>36</v>
      </c>
      <c r="R25" s="32">
        <f>IF(ISNUMBER($E17),1/($E13+SUM(R17:R24)+$E14),0)</f>
        <v>0.13971372617701849</v>
      </c>
      <c r="S25" s="32">
        <f>IF(ISNUMBER($E17),1/($E13+SUM(S17:S24)+$E14),0)</f>
        <v>0.13971372617701849</v>
      </c>
      <c r="T25" s="32">
        <f>IF(ISNUMBER($E17),1/($E13+SUM(T17:T24)+$E14),0)</f>
        <v>0.13971372617701849</v>
      </c>
      <c r="U25" s="13"/>
      <c r="V25" s="13"/>
      <c r="W25" s="13"/>
      <c r="X25" s="13"/>
      <c r="Y25" s="13"/>
      <c r="Z25" s="13"/>
      <c r="AA25" s="13"/>
      <c r="AB25" s="13"/>
      <c r="AC25" s="13"/>
    </row>
    <row r="26" spans="1:29" x14ac:dyDescent="0.25">
      <c r="B26" s="21"/>
      <c r="C26" s="21"/>
      <c r="D26" s="21"/>
      <c r="E26" s="25">
        <f>MAX(0,1-H26-K26)</f>
        <v>1</v>
      </c>
      <c r="F26" s="21"/>
      <c r="L26" s="21"/>
      <c r="M26" s="23">
        <f>IF(ISNUMBER(M17),SUM(M17:M25)/10,"")</f>
        <v>37</v>
      </c>
      <c r="N26" s="10" t="s">
        <v>29</v>
      </c>
      <c r="Q26" s="13" t="s">
        <v>37</v>
      </c>
      <c r="R26" s="32">
        <f>1-SUM(S26:T26)</f>
        <v>1</v>
      </c>
      <c r="S26" s="32">
        <f>H26</f>
        <v>0</v>
      </c>
      <c r="T26" s="32">
        <f>L26</f>
        <v>0</v>
      </c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3.8" thickBot="1" x14ac:dyDescent="0.3">
      <c r="B27" s="21" t="str">
        <f>IF(H26+K26&gt;1,"¡La suma de las superficies supera el 100%!","")</f>
        <v/>
      </c>
      <c r="C27" s="21"/>
      <c r="G27" s="21"/>
      <c r="H27" s="21"/>
      <c r="I27" s="21"/>
      <c r="J27" s="21"/>
      <c r="K27" s="21"/>
      <c r="L27" s="21"/>
      <c r="M27" s="21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6.2" thickBot="1" x14ac:dyDescent="0.35">
      <c r="B28" s="21"/>
      <c r="C28" s="21"/>
      <c r="G28" s="21"/>
      <c r="H28" s="21"/>
      <c r="I28" s="26" t="s">
        <v>22</v>
      </c>
      <c r="J28" s="27">
        <f>IF(ISNUMBER(E17),IF(R29&lt;0.1,1/R28,1/(AC28*1.1))+E28,"")</f>
        <v>0.13971372617701849</v>
      </c>
      <c r="L28" s="21"/>
      <c r="M28" s="21"/>
      <c r="Q28" s="13" t="s">
        <v>30</v>
      </c>
      <c r="R28" s="13">
        <f>IF(ISNUMBER(E17),AVERAGE(T28,AC28),0)</f>
        <v>7.157492877492877</v>
      </c>
      <c r="S28" s="13" t="s">
        <v>31</v>
      </c>
      <c r="T28" s="13">
        <f>IF(ISNUMBER(E17),1/SUMPRODUCT(R26:T26,R25:T25),0)</f>
        <v>7.157492877492877</v>
      </c>
      <c r="U28" s="13"/>
      <c r="V28" s="13"/>
      <c r="W28" s="13"/>
      <c r="X28" s="13"/>
      <c r="Y28" s="13"/>
      <c r="Z28" s="13"/>
      <c r="AA28" s="13"/>
      <c r="AB28" s="13" t="s">
        <v>32</v>
      </c>
      <c r="AC28" s="13">
        <f>$E13+SUM(AC17:AC24)+$E14</f>
        <v>7.157492877492877</v>
      </c>
    </row>
    <row r="29" spans="1:29" x14ac:dyDescent="0.25">
      <c r="Q29" s="13" t="s">
        <v>28</v>
      </c>
      <c r="R29" s="13">
        <f>IF(ISNUMBER(E17),(T28-AC28)/(2*R28),0)</f>
        <v>0</v>
      </c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1" spans="1:29" x14ac:dyDescent="0.25">
      <c r="B31" s="30" t="s">
        <v>15</v>
      </c>
    </row>
    <row r="32" spans="1:29" x14ac:dyDescent="0.25">
      <c r="B32" s="28"/>
      <c r="M32" s="21"/>
    </row>
    <row r="33" spans="1:29" x14ac:dyDescent="0.25">
      <c r="B33" s="22" t="s">
        <v>8</v>
      </c>
      <c r="C33" s="68" t="s">
        <v>63</v>
      </c>
      <c r="D33" s="68"/>
      <c r="E33" s="68"/>
      <c r="F33" s="49" t="s">
        <v>54</v>
      </c>
      <c r="G33" s="49"/>
      <c r="H33" s="49"/>
      <c r="I33" s="49"/>
      <c r="J33" s="49"/>
      <c r="K33" s="49"/>
      <c r="L33" s="21"/>
      <c r="M33" s="21"/>
      <c r="Q33" s="13"/>
      <c r="R33" s="13" t="s">
        <v>42</v>
      </c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x14ac:dyDescent="0.25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x14ac:dyDescent="0.25">
      <c r="B35" s="21"/>
      <c r="C35" s="21"/>
      <c r="D35" s="22" t="s">
        <v>23</v>
      </c>
      <c r="E35" s="33">
        <v>0.1</v>
      </c>
      <c r="H35" s="21"/>
      <c r="I35" s="21"/>
      <c r="J35" s="21"/>
      <c r="K35" s="21"/>
      <c r="L35" s="21"/>
      <c r="M35" s="21"/>
      <c r="Q35" s="13"/>
      <c r="R35" s="76" t="s">
        <v>40</v>
      </c>
      <c r="S35" s="76"/>
      <c r="T35" s="76"/>
      <c r="U35" s="13"/>
      <c r="V35" s="76" t="s">
        <v>39</v>
      </c>
      <c r="W35" s="76"/>
      <c r="X35" s="76"/>
      <c r="Y35" s="13"/>
      <c r="Z35" s="76" t="s">
        <v>37</v>
      </c>
      <c r="AA35" s="76"/>
      <c r="AB35" s="76"/>
      <c r="AC35" s="76"/>
    </row>
    <row r="36" spans="1:29" x14ac:dyDescent="0.25">
      <c r="B36" s="21"/>
      <c r="C36" s="21"/>
      <c r="D36" s="22" t="s">
        <v>24</v>
      </c>
      <c r="E36" s="33">
        <v>0.1</v>
      </c>
      <c r="H36" s="21"/>
      <c r="I36" s="21"/>
      <c r="J36" s="21"/>
      <c r="K36" s="21"/>
      <c r="L36" s="21"/>
      <c r="M36" s="21"/>
      <c r="Q36" s="13"/>
      <c r="R36" s="13"/>
      <c r="S36" s="13" t="s">
        <v>26</v>
      </c>
      <c r="T36" s="13"/>
      <c r="U36" s="13"/>
      <c r="V36" s="13"/>
      <c r="W36" s="13" t="s">
        <v>27</v>
      </c>
      <c r="X36" s="13"/>
      <c r="Y36" s="13"/>
      <c r="Z36" s="13"/>
      <c r="AA36" s="13"/>
      <c r="AB36" s="13"/>
      <c r="AC36" s="13"/>
    </row>
    <row r="37" spans="1:29" x14ac:dyDescent="0.25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3.8" x14ac:dyDescent="0.3">
      <c r="B38" s="69" t="s">
        <v>18</v>
      </c>
      <c r="C38" s="69"/>
      <c r="D38" s="69"/>
      <c r="E38" s="22" t="s">
        <v>25</v>
      </c>
      <c r="F38" s="73"/>
      <c r="G38" s="74"/>
      <c r="H38" s="46"/>
      <c r="I38" s="73"/>
      <c r="J38" s="74"/>
      <c r="K38" s="46"/>
      <c r="L38" s="21"/>
      <c r="M38" s="22" t="s">
        <v>19</v>
      </c>
      <c r="Q38" s="13"/>
      <c r="R38" s="13" t="s">
        <v>33</v>
      </c>
      <c r="S38" s="13" t="s">
        <v>34</v>
      </c>
      <c r="T38" s="13" t="s">
        <v>35</v>
      </c>
      <c r="U38" s="13"/>
      <c r="V38" s="13" t="s">
        <v>33</v>
      </c>
      <c r="W38" s="13" t="s">
        <v>34</v>
      </c>
      <c r="X38" s="13" t="s">
        <v>35</v>
      </c>
      <c r="Y38" s="13"/>
      <c r="Z38" s="13" t="s">
        <v>33</v>
      </c>
      <c r="AA38" s="13" t="s">
        <v>34</v>
      </c>
      <c r="AB38" s="13" t="s">
        <v>35</v>
      </c>
      <c r="AC38" s="13" t="s">
        <v>38</v>
      </c>
    </row>
    <row r="39" spans="1:29" ht="13.8" x14ac:dyDescent="0.25">
      <c r="A39" s="20">
        <v>1</v>
      </c>
      <c r="B39" s="75" t="s">
        <v>65</v>
      </c>
      <c r="C39" s="75"/>
      <c r="D39" s="75"/>
      <c r="E39" s="39">
        <v>0.25</v>
      </c>
      <c r="F39" s="72"/>
      <c r="G39" s="72"/>
      <c r="H39" s="47"/>
      <c r="I39" s="70"/>
      <c r="J39" s="71"/>
      <c r="K39" s="48"/>
      <c r="L39" s="21"/>
      <c r="M39" s="38">
        <v>15</v>
      </c>
      <c r="Q39" s="13"/>
      <c r="R39" s="32">
        <f>IF(E39&gt;0,$M39/1000/E39,0)</f>
        <v>0.06</v>
      </c>
      <c r="S39" s="32">
        <f>IF(H39&gt;0,$M39/1000/H39,$R39)</f>
        <v>0.06</v>
      </c>
      <c r="T39" s="32">
        <f>IF(K39&gt;0,$M39/1000/K39,$R39)</f>
        <v>0.06</v>
      </c>
      <c r="U39" s="13"/>
      <c r="V39" s="13">
        <f>E39</f>
        <v>0.25</v>
      </c>
      <c r="W39" s="13">
        <f>IF(H39&gt;0,H39,$V39)</f>
        <v>0.25</v>
      </c>
      <c r="X39" s="13">
        <f>IF(L39&gt;0,L39,$V39)</f>
        <v>0.25</v>
      </c>
      <c r="Y39" s="13"/>
      <c r="Z39" s="13">
        <f>R48</f>
        <v>1</v>
      </c>
      <c r="AA39" s="13">
        <f>S48</f>
        <v>0</v>
      </c>
      <c r="AB39" s="13">
        <f>T48</f>
        <v>0</v>
      </c>
      <c r="AC39" s="13">
        <f>IF(V39&lt;&gt;0,M39/1000/SUMPRODUCT(Z39:AB39,V39:X39),0)</f>
        <v>0.06</v>
      </c>
    </row>
    <row r="40" spans="1:29" ht="13.8" x14ac:dyDescent="0.25">
      <c r="A40" s="20">
        <v>2</v>
      </c>
      <c r="B40" s="75" t="s">
        <v>66</v>
      </c>
      <c r="C40" s="75"/>
      <c r="D40" s="75"/>
      <c r="E40" s="39">
        <v>0.38</v>
      </c>
      <c r="F40" s="72"/>
      <c r="G40" s="72"/>
      <c r="H40" s="47"/>
      <c r="I40" s="70"/>
      <c r="J40" s="71"/>
      <c r="K40" s="48"/>
      <c r="L40" s="21"/>
      <c r="M40" s="38">
        <v>70</v>
      </c>
      <c r="Q40" s="13"/>
      <c r="R40" s="32">
        <f t="shared" ref="R40:R46" si="8">IF(E40&gt;0,$M40/1000/E40,0)</f>
        <v>0.18421052631578949</v>
      </c>
      <c r="S40" s="32">
        <f t="shared" ref="S40:S46" si="9">IF(H40&gt;0,$M40/1000/H40,$T40)</f>
        <v>0.18421052631578949</v>
      </c>
      <c r="T40" s="32">
        <f t="shared" ref="T40:T46" si="10">IF(K40&gt;0,$M40/1000/K40,$R40)</f>
        <v>0.18421052631578949</v>
      </c>
      <c r="U40" s="13"/>
      <c r="V40" s="13">
        <f t="shared" ref="V40:V46" si="11">E40</f>
        <v>0.38</v>
      </c>
      <c r="W40" s="13">
        <f t="shared" ref="W40:W46" si="12">IF(H40&gt;0,H40,$X40)</f>
        <v>0.38</v>
      </c>
      <c r="X40" s="13">
        <f t="shared" ref="X40:X46" si="13">IF(L40&gt;0,L40,$V40)</f>
        <v>0.38</v>
      </c>
      <c r="Y40" s="13"/>
      <c r="Z40" s="13">
        <f t="shared" ref="Z40:AB40" si="14">Z39</f>
        <v>1</v>
      </c>
      <c r="AA40" s="13">
        <f t="shared" si="14"/>
        <v>0</v>
      </c>
      <c r="AB40" s="13">
        <f t="shared" si="14"/>
        <v>0</v>
      </c>
      <c r="AC40" s="13">
        <f t="shared" ref="AC40:AC46" si="15">IF(V40&lt;&gt;0,M40/1000/SUMPRODUCT(Z40:AB40,V40:X40),0)</f>
        <v>0.18421052631578949</v>
      </c>
    </row>
    <row r="41" spans="1:29" ht="13.8" x14ac:dyDescent="0.25">
      <c r="A41" s="20">
        <v>3</v>
      </c>
      <c r="B41" s="75" t="s">
        <v>68</v>
      </c>
      <c r="C41" s="75"/>
      <c r="D41" s="75"/>
      <c r="E41" s="39">
        <v>0.04</v>
      </c>
      <c r="F41" s="72"/>
      <c r="G41" s="72"/>
      <c r="H41" s="47"/>
      <c r="I41" s="70"/>
      <c r="J41" s="71"/>
      <c r="K41" s="48"/>
      <c r="L41" s="21"/>
      <c r="M41" s="38">
        <v>0</v>
      </c>
      <c r="Q41" s="13"/>
      <c r="R41" s="32">
        <f t="shared" si="8"/>
        <v>0</v>
      </c>
      <c r="S41" s="32">
        <f t="shared" si="9"/>
        <v>0</v>
      </c>
      <c r="T41" s="32">
        <f t="shared" si="10"/>
        <v>0</v>
      </c>
      <c r="U41" s="13"/>
      <c r="V41" s="13">
        <f t="shared" si="11"/>
        <v>0.04</v>
      </c>
      <c r="W41" s="13">
        <f t="shared" si="12"/>
        <v>0.04</v>
      </c>
      <c r="X41" s="13">
        <f t="shared" si="13"/>
        <v>0.04</v>
      </c>
      <c r="Y41" s="13"/>
      <c r="Z41" s="13">
        <f t="shared" ref="Z41:AB41" si="16">Z40</f>
        <v>1</v>
      </c>
      <c r="AA41" s="13">
        <f t="shared" si="16"/>
        <v>0</v>
      </c>
      <c r="AB41" s="13">
        <f t="shared" si="16"/>
        <v>0</v>
      </c>
      <c r="AC41" s="13">
        <f t="shared" si="15"/>
        <v>0</v>
      </c>
    </row>
    <row r="42" spans="1:29" ht="13.8" x14ac:dyDescent="0.25">
      <c r="A42" s="20">
        <v>4</v>
      </c>
      <c r="B42" s="75" t="s">
        <v>67</v>
      </c>
      <c r="C42" s="75"/>
      <c r="D42" s="75"/>
      <c r="E42" s="39">
        <v>0.13</v>
      </c>
      <c r="F42" s="72"/>
      <c r="G42" s="72"/>
      <c r="H42" s="47"/>
      <c r="I42" s="70"/>
      <c r="J42" s="71"/>
      <c r="K42" s="48"/>
      <c r="L42" s="21"/>
      <c r="M42" s="38">
        <v>15</v>
      </c>
      <c r="Q42" s="13"/>
      <c r="R42" s="32">
        <f t="shared" si="8"/>
        <v>0.11538461538461538</v>
      </c>
      <c r="S42" s="32">
        <f t="shared" si="9"/>
        <v>0.11538461538461538</v>
      </c>
      <c r="T42" s="32">
        <f t="shared" si="10"/>
        <v>0.11538461538461538</v>
      </c>
      <c r="U42" s="13"/>
      <c r="V42" s="13">
        <f t="shared" si="11"/>
        <v>0.13</v>
      </c>
      <c r="W42" s="13">
        <f t="shared" si="12"/>
        <v>0.13</v>
      </c>
      <c r="X42" s="13">
        <f t="shared" si="13"/>
        <v>0.13</v>
      </c>
      <c r="Y42" s="13"/>
      <c r="Z42" s="13">
        <f t="shared" ref="Z42:AB42" si="17">Z41</f>
        <v>1</v>
      </c>
      <c r="AA42" s="13">
        <f t="shared" si="17"/>
        <v>0</v>
      </c>
      <c r="AB42" s="13">
        <f t="shared" si="17"/>
        <v>0</v>
      </c>
      <c r="AC42" s="13">
        <f t="shared" si="15"/>
        <v>0.11538461538461538</v>
      </c>
    </row>
    <row r="43" spans="1:29" ht="13.8" x14ac:dyDescent="0.25">
      <c r="A43" s="20">
        <v>5</v>
      </c>
      <c r="B43" s="75" t="s">
        <v>68</v>
      </c>
      <c r="C43" s="75"/>
      <c r="D43" s="75"/>
      <c r="E43" s="39">
        <v>0.04</v>
      </c>
      <c r="F43" s="72"/>
      <c r="G43" s="72"/>
      <c r="H43" s="47"/>
      <c r="I43" s="70"/>
      <c r="J43" s="71"/>
      <c r="K43" s="48"/>
      <c r="L43" s="21"/>
      <c r="M43" s="38">
        <v>200</v>
      </c>
      <c r="Q43" s="13"/>
      <c r="R43" s="32">
        <f t="shared" si="8"/>
        <v>5</v>
      </c>
      <c r="S43" s="32">
        <f t="shared" si="9"/>
        <v>5</v>
      </c>
      <c r="T43" s="32">
        <f t="shared" si="10"/>
        <v>5</v>
      </c>
      <c r="U43" s="13"/>
      <c r="V43" s="13">
        <f t="shared" si="11"/>
        <v>0.04</v>
      </c>
      <c r="W43" s="13">
        <f t="shared" si="12"/>
        <v>0.04</v>
      </c>
      <c r="X43" s="13">
        <f t="shared" si="13"/>
        <v>0.04</v>
      </c>
      <c r="Y43" s="13"/>
      <c r="Z43" s="13">
        <f t="shared" ref="Z43:AB43" si="18">Z42</f>
        <v>1</v>
      </c>
      <c r="AA43" s="13">
        <f t="shared" si="18"/>
        <v>0</v>
      </c>
      <c r="AB43" s="13">
        <f t="shared" si="18"/>
        <v>0</v>
      </c>
      <c r="AC43" s="13">
        <f t="shared" si="15"/>
        <v>5</v>
      </c>
    </row>
    <row r="44" spans="1:29" ht="13.8" x14ac:dyDescent="0.25">
      <c r="A44" s="20">
        <v>6</v>
      </c>
      <c r="B44" s="77" t="s">
        <v>67</v>
      </c>
      <c r="C44" s="77"/>
      <c r="D44" s="77"/>
      <c r="E44" s="39">
        <v>0.13</v>
      </c>
      <c r="F44" s="72"/>
      <c r="G44" s="72"/>
      <c r="H44" s="47"/>
      <c r="I44" s="70"/>
      <c r="J44" s="71"/>
      <c r="K44" s="48"/>
      <c r="L44" s="21"/>
      <c r="M44" s="38">
        <v>15</v>
      </c>
      <c r="Q44" s="13"/>
      <c r="R44" s="32">
        <f t="shared" si="8"/>
        <v>0.11538461538461538</v>
      </c>
      <c r="S44" s="32">
        <f t="shared" si="9"/>
        <v>0.11538461538461538</v>
      </c>
      <c r="T44" s="32">
        <f t="shared" si="10"/>
        <v>0.11538461538461538</v>
      </c>
      <c r="U44" s="13"/>
      <c r="V44" s="13">
        <f t="shared" si="11"/>
        <v>0.13</v>
      </c>
      <c r="W44" s="13">
        <f t="shared" si="12"/>
        <v>0.13</v>
      </c>
      <c r="X44" s="13">
        <f t="shared" si="13"/>
        <v>0.13</v>
      </c>
      <c r="Y44" s="13"/>
      <c r="Z44" s="13">
        <f t="shared" ref="Z44:AB44" si="19">Z43</f>
        <v>1</v>
      </c>
      <c r="AA44" s="13">
        <f t="shared" si="19"/>
        <v>0</v>
      </c>
      <c r="AB44" s="13">
        <f t="shared" si="19"/>
        <v>0</v>
      </c>
      <c r="AC44" s="13">
        <f t="shared" si="15"/>
        <v>0.11538461538461538</v>
      </c>
    </row>
    <row r="45" spans="1:29" ht="13.8" x14ac:dyDescent="0.25">
      <c r="A45" s="20">
        <v>7</v>
      </c>
      <c r="B45" s="77"/>
      <c r="C45" s="77"/>
      <c r="D45" s="77"/>
      <c r="E45" s="39"/>
      <c r="F45" s="72"/>
      <c r="G45" s="72"/>
      <c r="H45" s="47"/>
      <c r="I45" s="70"/>
      <c r="J45" s="71"/>
      <c r="K45" s="48"/>
      <c r="L45" s="21"/>
      <c r="M45" s="38"/>
      <c r="Q45" s="13"/>
      <c r="R45" s="32">
        <f t="shared" si="8"/>
        <v>0</v>
      </c>
      <c r="S45" s="32">
        <f t="shared" si="9"/>
        <v>0</v>
      </c>
      <c r="T45" s="32">
        <f t="shared" si="10"/>
        <v>0</v>
      </c>
      <c r="U45" s="13"/>
      <c r="V45" s="13">
        <f t="shared" si="11"/>
        <v>0</v>
      </c>
      <c r="W45" s="13">
        <f t="shared" si="12"/>
        <v>0</v>
      </c>
      <c r="X45" s="13">
        <f t="shared" si="13"/>
        <v>0</v>
      </c>
      <c r="Y45" s="13"/>
      <c r="Z45" s="13">
        <f t="shared" ref="Z45:AB45" si="20">Z44</f>
        <v>1</v>
      </c>
      <c r="AA45" s="13">
        <f t="shared" si="20"/>
        <v>0</v>
      </c>
      <c r="AB45" s="13">
        <f t="shared" si="20"/>
        <v>0</v>
      </c>
      <c r="AC45" s="13">
        <f t="shared" si="15"/>
        <v>0</v>
      </c>
    </row>
    <row r="46" spans="1:29" ht="13.8" x14ac:dyDescent="0.25">
      <c r="A46" s="20">
        <v>8</v>
      </c>
      <c r="B46" s="77"/>
      <c r="C46" s="77"/>
      <c r="D46" s="77"/>
      <c r="E46" s="39"/>
      <c r="F46" s="72"/>
      <c r="G46" s="72"/>
      <c r="H46" s="47"/>
      <c r="I46" s="70"/>
      <c r="J46" s="71"/>
      <c r="K46" s="48"/>
      <c r="L46" s="21"/>
      <c r="M46" s="38"/>
      <c r="Q46" s="13"/>
      <c r="R46" s="32">
        <f t="shared" si="8"/>
        <v>0</v>
      </c>
      <c r="S46" s="32">
        <f t="shared" si="9"/>
        <v>0</v>
      </c>
      <c r="T46" s="32">
        <f t="shared" si="10"/>
        <v>0</v>
      </c>
      <c r="U46" s="13"/>
      <c r="V46" s="13">
        <f t="shared" si="11"/>
        <v>0</v>
      </c>
      <c r="W46" s="13">
        <f t="shared" si="12"/>
        <v>0</v>
      </c>
      <c r="X46" s="13">
        <f t="shared" si="13"/>
        <v>0</v>
      </c>
      <c r="Y46" s="13"/>
      <c r="Z46" s="13">
        <f t="shared" ref="Z46:AB46" si="21">Z45</f>
        <v>1</v>
      </c>
      <c r="AA46" s="13">
        <f t="shared" si="21"/>
        <v>0</v>
      </c>
      <c r="AB46" s="13">
        <f t="shared" si="21"/>
        <v>0</v>
      </c>
      <c r="AC46" s="13">
        <f t="shared" si="15"/>
        <v>0</v>
      </c>
    </row>
    <row r="47" spans="1:29" x14ac:dyDescent="0.25">
      <c r="B47" s="21"/>
      <c r="C47" s="21"/>
      <c r="D47" s="67" t="s">
        <v>20</v>
      </c>
      <c r="E47" s="67"/>
      <c r="F47" s="21"/>
      <c r="M47" s="24" t="s">
        <v>21</v>
      </c>
      <c r="Q47" s="13" t="s">
        <v>36</v>
      </c>
      <c r="R47" s="32">
        <f>IF(ISNUMBER($E39),1/($E35+SUM(R39:R46)+$E36),0)</f>
        <v>0.17621208229888996</v>
      </c>
      <c r="S47" s="32">
        <f>IF(ISNUMBER($E39),1/($E35+SUM(S39:S46)+$E36),0)</f>
        <v>0.17621208229888996</v>
      </c>
      <c r="T47" s="32">
        <f>IF(ISNUMBER($E39),1/($E35+SUM(T39:T46)+$E36),0)</f>
        <v>0.17621208229888996</v>
      </c>
      <c r="U47" s="13"/>
      <c r="V47" s="13"/>
      <c r="W47" s="13"/>
      <c r="X47" s="13"/>
      <c r="Y47" s="13"/>
      <c r="Z47" s="13"/>
      <c r="AA47" s="13"/>
      <c r="AB47" s="13"/>
      <c r="AC47" s="13"/>
    </row>
    <row r="48" spans="1:29" x14ac:dyDescent="0.25">
      <c r="B48" s="21"/>
      <c r="C48" s="21"/>
      <c r="D48" s="21"/>
      <c r="E48" s="25">
        <f>MAX(0,1-H48-K48)</f>
        <v>1</v>
      </c>
      <c r="F48" s="21"/>
      <c r="L48" s="21"/>
      <c r="M48" s="23">
        <f>IF(ISNUMBER(M39),SUM(M39:M47)/10,"")</f>
        <v>31.5</v>
      </c>
      <c r="N48" s="10" t="s">
        <v>29</v>
      </c>
      <c r="Q48" s="13" t="s">
        <v>37</v>
      </c>
      <c r="R48" s="32">
        <f>1-SUM(S48:T48)</f>
        <v>1</v>
      </c>
      <c r="S48" s="32">
        <f>H48</f>
        <v>0</v>
      </c>
      <c r="T48" s="32">
        <f>L48</f>
        <v>0</v>
      </c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3.8" thickBot="1" x14ac:dyDescent="0.3">
      <c r="B49" s="21" t="str">
        <f>IF(H48+K48&gt;1,"¡La suma de las superficies supera el 100%!","")</f>
        <v/>
      </c>
      <c r="C49" s="21"/>
      <c r="G49" s="21"/>
      <c r="H49" s="21"/>
      <c r="I49" s="21"/>
      <c r="J49" s="21"/>
      <c r="K49" s="21"/>
      <c r="L49" s="21"/>
      <c r="M49" s="21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6.2" thickBot="1" x14ac:dyDescent="0.35">
      <c r="B50" s="21"/>
      <c r="C50" s="21"/>
      <c r="G50" s="21"/>
      <c r="H50" s="21"/>
      <c r="I50" s="26" t="s">
        <v>22</v>
      </c>
      <c r="J50" s="27">
        <f>IF(ISNUMBER(E39),IF(R51&lt;0.1,1/R50,1/(AC50*1.1))+E50,"")</f>
        <v>0.17621208229888996</v>
      </c>
      <c r="L50" s="21"/>
      <c r="M50" s="21"/>
      <c r="Q50" s="13" t="s">
        <v>30</v>
      </c>
      <c r="R50" s="13">
        <f>IF(ISNUMBER(E39),AVERAGE(T50,AC50),0)</f>
        <v>5.6749797570850191</v>
      </c>
      <c r="S50" s="13" t="s">
        <v>31</v>
      </c>
      <c r="T50" s="13">
        <f>IF(ISNUMBER(E39),1/SUMPRODUCT(R48:T48,R47:T47),0)</f>
        <v>5.6749797570850191</v>
      </c>
      <c r="U50" s="13"/>
      <c r="V50" s="13"/>
      <c r="W50" s="13"/>
      <c r="X50" s="13"/>
      <c r="Y50" s="13"/>
      <c r="Z50" s="13"/>
      <c r="AA50" s="13"/>
      <c r="AB50" s="13" t="s">
        <v>32</v>
      </c>
      <c r="AC50" s="13">
        <f>$E35+SUM(AC39:AC46)+$E36</f>
        <v>5.6749797570850191</v>
      </c>
    </row>
    <row r="51" spans="1:29" x14ac:dyDescent="0.25">
      <c r="Q51" s="13" t="s">
        <v>28</v>
      </c>
      <c r="R51" s="13">
        <f>IF(ISNUMBER(E39),(T50-AC50)/(2*R50),0)</f>
        <v>0</v>
      </c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3" spans="1:29" x14ac:dyDescent="0.25">
      <c r="B53" s="30" t="s">
        <v>15</v>
      </c>
    </row>
    <row r="54" spans="1:29" x14ac:dyDescent="0.25">
      <c r="B54" s="28"/>
      <c r="M54" s="21"/>
    </row>
    <row r="55" spans="1:29" x14ac:dyDescent="0.25">
      <c r="B55" s="22" t="s">
        <v>9</v>
      </c>
      <c r="C55" s="68" t="s">
        <v>80</v>
      </c>
      <c r="D55" s="68"/>
      <c r="E55" s="68"/>
      <c r="F55" s="49" t="s">
        <v>54</v>
      </c>
      <c r="G55" s="49"/>
      <c r="H55" s="49"/>
      <c r="I55" s="49"/>
      <c r="J55" s="49"/>
      <c r="K55" s="49"/>
      <c r="L55" s="21"/>
      <c r="M55" s="21"/>
      <c r="Q55" s="13"/>
      <c r="R55" s="13" t="s">
        <v>42</v>
      </c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x14ac:dyDescent="0.25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x14ac:dyDescent="0.25">
      <c r="B57" s="21"/>
      <c r="C57" s="21"/>
      <c r="D57" s="22" t="s">
        <v>23</v>
      </c>
      <c r="E57" s="33">
        <v>0.13</v>
      </c>
      <c r="H57" s="21"/>
      <c r="I57" s="21"/>
      <c r="J57" s="21"/>
      <c r="K57" s="21"/>
      <c r="L57" s="21"/>
      <c r="M57" s="21"/>
      <c r="Q57" s="13"/>
      <c r="R57" s="76" t="s">
        <v>40</v>
      </c>
      <c r="S57" s="76"/>
      <c r="T57" s="76"/>
      <c r="U57" s="13"/>
      <c r="V57" s="76" t="s">
        <v>39</v>
      </c>
      <c r="W57" s="76"/>
      <c r="X57" s="76"/>
      <c r="Y57" s="13"/>
      <c r="Z57" s="76" t="s">
        <v>37</v>
      </c>
      <c r="AA57" s="76"/>
      <c r="AB57" s="76"/>
      <c r="AC57" s="76"/>
    </row>
    <row r="58" spans="1:29" x14ac:dyDescent="0.25">
      <c r="B58" s="21"/>
      <c r="C58" s="21"/>
      <c r="D58" s="22" t="s">
        <v>24</v>
      </c>
      <c r="E58" s="33">
        <v>0.04</v>
      </c>
      <c r="H58" s="21"/>
      <c r="I58" s="21"/>
      <c r="J58" s="21"/>
      <c r="K58" s="21"/>
      <c r="L58" s="21"/>
      <c r="M58" s="21"/>
      <c r="Q58" s="13"/>
      <c r="R58" s="13"/>
      <c r="S58" s="13" t="s">
        <v>26</v>
      </c>
      <c r="T58" s="13"/>
      <c r="U58" s="13"/>
      <c r="V58" s="13"/>
      <c r="W58" s="13" t="s">
        <v>27</v>
      </c>
      <c r="X58" s="13"/>
      <c r="Y58" s="13"/>
      <c r="Z58" s="13"/>
      <c r="AA58" s="13"/>
      <c r="AB58" s="13"/>
      <c r="AC58" s="13"/>
    </row>
    <row r="59" spans="1:29" x14ac:dyDescent="0.25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3.8" x14ac:dyDescent="0.3">
      <c r="B60" s="69" t="s">
        <v>18</v>
      </c>
      <c r="C60" s="69"/>
      <c r="D60" s="69"/>
      <c r="E60" s="22" t="s">
        <v>25</v>
      </c>
      <c r="F60" s="73"/>
      <c r="G60" s="74"/>
      <c r="H60" s="46"/>
      <c r="I60" s="73"/>
      <c r="J60" s="74"/>
      <c r="K60" s="46"/>
      <c r="L60" s="21"/>
      <c r="M60" s="22" t="s">
        <v>19</v>
      </c>
      <c r="Q60" s="13"/>
      <c r="R60" s="13" t="s">
        <v>33</v>
      </c>
      <c r="S60" s="13" t="s">
        <v>34</v>
      </c>
      <c r="T60" s="13" t="s">
        <v>35</v>
      </c>
      <c r="U60" s="13"/>
      <c r="V60" s="13" t="s">
        <v>33</v>
      </c>
      <c r="W60" s="13" t="s">
        <v>34</v>
      </c>
      <c r="X60" s="13" t="s">
        <v>35</v>
      </c>
      <c r="Y60" s="13"/>
      <c r="Z60" s="13" t="s">
        <v>33</v>
      </c>
      <c r="AA60" s="13" t="s">
        <v>34</v>
      </c>
      <c r="AB60" s="13" t="s">
        <v>35</v>
      </c>
      <c r="AC60" s="13" t="s">
        <v>38</v>
      </c>
    </row>
    <row r="61" spans="1:29" ht="13.8" x14ac:dyDescent="0.25">
      <c r="A61" s="20">
        <v>1</v>
      </c>
      <c r="B61" s="77"/>
      <c r="C61" s="77"/>
      <c r="D61" s="77"/>
      <c r="E61" s="39">
        <v>3.5000000000000003E-2</v>
      </c>
      <c r="F61" s="72"/>
      <c r="G61" s="72"/>
      <c r="H61" s="47"/>
      <c r="I61" s="70"/>
      <c r="J61" s="71"/>
      <c r="K61" s="48"/>
      <c r="L61" s="21"/>
      <c r="M61" s="38">
        <v>82</v>
      </c>
      <c r="Q61" s="13"/>
      <c r="R61" s="32">
        <f>IF(E61&gt;0,$M61/1000/E61,0)</f>
        <v>2.3428571428571425</v>
      </c>
      <c r="S61" s="32">
        <f>IF(H61&gt;0,$M61/1000/H61,$R61)</f>
        <v>2.3428571428571425</v>
      </c>
      <c r="T61" s="32">
        <f>IF(K61&gt;0,$M61/1000/K61,$R61)</f>
        <v>2.3428571428571425</v>
      </c>
      <c r="U61" s="13"/>
      <c r="V61" s="13">
        <f>E61</f>
        <v>3.5000000000000003E-2</v>
      </c>
      <c r="W61" s="13">
        <f>IF(H61&gt;0,H61,$V61)</f>
        <v>3.5000000000000003E-2</v>
      </c>
      <c r="X61" s="13">
        <f>IF(L61&gt;0,L61,$V61)</f>
        <v>3.5000000000000003E-2</v>
      </c>
      <c r="Y61" s="13"/>
      <c r="Z61" s="13">
        <f>R70</f>
        <v>1</v>
      </c>
      <c r="AA61" s="13">
        <f>S70</f>
        <v>0</v>
      </c>
      <c r="AB61" s="13">
        <f>T70</f>
        <v>0</v>
      </c>
      <c r="AC61" s="13">
        <f>IF(V61&lt;&gt;0,M61/1000/SUMPRODUCT(Z61:AB61,V61:X61),0)</f>
        <v>2.3428571428571425</v>
      </c>
    </row>
    <row r="62" spans="1:29" ht="13.8" x14ac:dyDescent="0.25">
      <c r="A62" s="20">
        <v>2</v>
      </c>
      <c r="B62" s="77"/>
      <c r="C62" s="77"/>
      <c r="D62" s="77"/>
      <c r="E62" s="39"/>
      <c r="F62" s="72"/>
      <c r="G62" s="72"/>
      <c r="H62" s="47"/>
      <c r="I62" s="70"/>
      <c r="J62" s="71"/>
      <c r="K62" s="48"/>
      <c r="L62" s="21"/>
      <c r="M62" s="38"/>
      <c r="Q62" s="13"/>
      <c r="R62" s="32">
        <f t="shared" ref="R62:R68" si="22">IF(E62&gt;0,$M62/1000/E62,0)</f>
        <v>0</v>
      </c>
      <c r="S62" s="32">
        <f t="shared" ref="S62:S68" si="23">IF(H62&gt;0,$M62/1000/H62,$T62)</f>
        <v>0</v>
      </c>
      <c r="T62" s="32">
        <f t="shared" ref="T62:T68" si="24">IF(K62&gt;0,$M62/1000/K62,$R62)</f>
        <v>0</v>
      </c>
      <c r="U62" s="13"/>
      <c r="V62" s="13">
        <f t="shared" ref="V62:V68" si="25">E62</f>
        <v>0</v>
      </c>
      <c r="W62" s="13">
        <f t="shared" ref="W62:W68" si="26">IF(H62&gt;0,H62,$X62)</f>
        <v>0</v>
      </c>
      <c r="X62" s="13">
        <f t="shared" ref="X62:X68" si="27">IF(L62&gt;0,L62,$V62)</f>
        <v>0</v>
      </c>
      <c r="Y62" s="13"/>
      <c r="Z62" s="13">
        <f t="shared" ref="Z62:AB62" si="28">Z61</f>
        <v>1</v>
      </c>
      <c r="AA62" s="13">
        <f t="shared" si="28"/>
        <v>0</v>
      </c>
      <c r="AB62" s="13">
        <f t="shared" si="28"/>
        <v>0</v>
      </c>
      <c r="AC62" s="13">
        <f t="shared" ref="AC62:AC68" si="29">IF(V62&lt;&gt;0,M62/1000/SUMPRODUCT(Z62:AB62,V62:X62),0)</f>
        <v>0</v>
      </c>
    </row>
    <row r="63" spans="1:29" ht="13.8" x14ac:dyDescent="0.25">
      <c r="A63" s="20">
        <v>3</v>
      </c>
      <c r="B63" s="77"/>
      <c r="C63" s="77"/>
      <c r="D63" s="77"/>
      <c r="E63" s="39"/>
      <c r="F63" s="72"/>
      <c r="G63" s="72"/>
      <c r="H63" s="47"/>
      <c r="I63" s="70"/>
      <c r="J63" s="71"/>
      <c r="K63" s="48"/>
      <c r="L63" s="21"/>
      <c r="M63" s="38"/>
      <c r="Q63" s="13"/>
      <c r="R63" s="32">
        <f t="shared" si="22"/>
        <v>0</v>
      </c>
      <c r="S63" s="32">
        <f t="shared" si="23"/>
        <v>0</v>
      </c>
      <c r="T63" s="32">
        <f t="shared" si="24"/>
        <v>0</v>
      </c>
      <c r="U63" s="13"/>
      <c r="V63" s="13">
        <f t="shared" si="25"/>
        <v>0</v>
      </c>
      <c r="W63" s="13">
        <f t="shared" si="26"/>
        <v>0</v>
      </c>
      <c r="X63" s="13">
        <f t="shared" si="27"/>
        <v>0</v>
      </c>
      <c r="Y63" s="13"/>
      <c r="Z63" s="13">
        <f t="shared" ref="Z63:AB63" si="30">Z62</f>
        <v>1</v>
      </c>
      <c r="AA63" s="13">
        <f t="shared" si="30"/>
        <v>0</v>
      </c>
      <c r="AB63" s="13">
        <f t="shared" si="30"/>
        <v>0</v>
      </c>
      <c r="AC63" s="13">
        <f t="shared" si="29"/>
        <v>0</v>
      </c>
    </row>
    <row r="64" spans="1:29" ht="13.8" x14ac:dyDescent="0.25">
      <c r="A64" s="20">
        <v>4</v>
      </c>
      <c r="B64" s="77"/>
      <c r="C64" s="77"/>
      <c r="D64" s="77"/>
      <c r="E64" s="39"/>
      <c r="F64" s="72"/>
      <c r="G64" s="72"/>
      <c r="H64" s="47"/>
      <c r="I64" s="70"/>
      <c r="J64" s="71"/>
      <c r="K64" s="48"/>
      <c r="L64" s="21"/>
      <c r="M64" s="38"/>
      <c r="Q64" s="13"/>
      <c r="R64" s="32">
        <f t="shared" si="22"/>
        <v>0</v>
      </c>
      <c r="S64" s="32">
        <f t="shared" si="23"/>
        <v>0</v>
      </c>
      <c r="T64" s="32">
        <f t="shared" si="24"/>
        <v>0</v>
      </c>
      <c r="U64" s="13"/>
      <c r="V64" s="13">
        <f t="shared" si="25"/>
        <v>0</v>
      </c>
      <c r="W64" s="13">
        <f t="shared" si="26"/>
        <v>0</v>
      </c>
      <c r="X64" s="13">
        <f t="shared" si="27"/>
        <v>0</v>
      </c>
      <c r="Y64" s="13"/>
      <c r="Z64" s="13">
        <f t="shared" ref="Z64:AB64" si="31">Z63</f>
        <v>1</v>
      </c>
      <c r="AA64" s="13">
        <f t="shared" si="31"/>
        <v>0</v>
      </c>
      <c r="AB64" s="13">
        <f t="shared" si="31"/>
        <v>0</v>
      </c>
      <c r="AC64" s="13">
        <f t="shared" si="29"/>
        <v>0</v>
      </c>
    </row>
    <row r="65" spans="1:29" ht="13.8" x14ac:dyDescent="0.25">
      <c r="A65" s="20">
        <v>5</v>
      </c>
      <c r="B65" s="77"/>
      <c r="C65" s="77"/>
      <c r="D65" s="77"/>
      <c r="E65" s="39"/>
      <c r="F65" s="72"/>
      <c r="G65" s="72"/>
      <c r="H65" s="47"/>
      <c r="I65" s="70"/>
      <c r="J65" s="71"/>
      <c r="K65" s="48"/>
      <c r="L65" s="21"/>
      <c r="M65" s="38"/>
      <c r="Q65" s="13"/>
      <c r="R65" s="32">
        <f t="shared" si="22"/>
        <v>0</v>
      </c>
      <c r="S65" s="32">
        <f t="shared" si="23"/>
        <v>0</v>
      </c>
      <c r="T65" s="32">
        <f t="shared" si="24"/>
        <v>0</v>
      </c>
      <c r="U65" s="13"/>
      <c r="V65" s="13">
        <f t="shared" si="25"/>
        <v>0</v>
      </c>
      <c r="W65" s="13">
        <f t="shared" si="26"/>
        <v>0</v>
      </c>
      <c r="X65" s="13">
        <f t="shared" si="27"/>
        <v>0</v>
      </c>
      <c r="Y65" s="13"/>
      <c r="Z65" s="13">
        <f t="shared" ref="Z65:AB65" si="32">Z64</f>
        <v>1</v>
      </c>
      <c r="AA65" s="13">
        <f t="shared" si="32"/>
        <v>0</v>
      </c>
      <c r="AB65" s="13">
        <f t="shared" si="32"/>
        <v>0</v>
      </c>
      <c r="AC65" s="13">
        <f t="shared" si="29"/>
        <v>0</v>
      </c>
    </row>
    <row r="66" spans="1:29" ht="13.8" x14ac:dyDescent="0.25">
      <c r="A66" s="20">
        <v>6</v>
      </c>
      <c r="B66" s="77"/>
      <c r="C66" s="77"/>
      <c r="D66" s="77"/>
      <c r="E66" s="39"/>
      <c r="F66" s="72"/>
      <c r="G66" s="72"/>
      <c r="H66" s="47"/>
      <c r="I66" s="70"/>
      <c r="J66" s="71"/>
      <c r="K66" s="48"/>
      <c r="L66" s="21"/>
      <c r="M66" s="38"/>
      <c r="Q66" s="13"/>
      <c r="R66" s="32">
        <f t="shared" si="22"/>
        <v>0</v>
      </c>
      <c r="S66" s="32">
        <f t="shared" si="23"/>
        <v>0</v>
      </c>
      <c r="T66" s="32">
        <f t="shared" si="24"/>
        <v>0</v>
      </c>
      <c r="U66" s="13"/>
      <c r="V66" s="13">
        <f t="shared" si="25"/>
        <v>0</v>
      </c>
      <c r="W66" s="13">
        <f t="shared" si="26"/>
        <v>0</v>
      </c>
      <c r="X66" s="13">
        <f t="shared" si="27"/>
        <v>0</v>
      </c>
      <c r="Y66" s="13"/>
      <c r="Z66" s="13">
        <f t="shared" ref="Z66:AB66" si="33">Z65</f>
        <v>1</v>
      </c>
      <c r="AA66" s="13">
        <f t="shared" si="33"/>
        <v>0</v>
      </c>
      <c r="AB66" s="13">
        <f t="shared" si="33"/>
        <v>0</v>
      </c>
      <c r="AC66" s="13">
        <f t="shared" si="29"/>
        <v>0</v>
      </c>
    </row>
    <row r="67" spans="1:29" ht="13.8" x14ac:dyDescent="0.25">
      <c r="A67" s="20">
        <v>7</v>
      </c>
      <c r="B67" s="77"/>
      <c r="C67" s="77"/>
      <c r="D67" s="77"/>
      <c r="E67" s="39"/>
      <c r="F67" s="72"/>
      <c r="G67" s="72"/>
      <c r="H67" s="47"/>
      <c r="I67" s="70"/>
      <c r="J67" s="71"/>
      <c r="K67" s="48"/>
      <c r="L67" s="21"/>
      <c r="M67" s="38"/>
      <c r="Q67" s="13"/>
      <c r="R67" s="32">
        <f t="shared" si="22"/>
        <v>0</v>
      </c>
      <c r="S67" s="32">
        <f t="shared" si="23"/>
        <v>0</v>
      </c>
      <c r="T67" s="32">
        <f t="shared" si="24"/>
        <v>0</v>
      </c>
      <c r="U67" s="13"/>
      <c r="V67" s="13">
        <f t="shared" si="25"/>
        <v>0</v>
      </c>
      <c r="W67" s="13">
        <f t="shared" si="26"/>
        <v>0</v>
      </c>
      <c r="X67" s="13">
        <f t="shared" si="27"/>
        <v>0</v>
      </c>
      <c r="Y67" s="13"/>
      <c r="Z67" s="13">
        <f t="shared" ref="Z67:AB67" si="34">Z66</f>
        <v>1</v>
      </c>
      <c r="AA67" s="13">
        <f t="shared" si="34"/>
        <v>0</v>
      </c>
      <c r="AB67" s="13">
        <f t="shared" si="34"/>
        <v>0</v>
      </c>
      <c r="AC67" s="13">
        <f t="shared" si="29"/>
        <v>0</v>
      </c>
    </row>
    <row r="68" spans="1:29" ht="13.8" x14ac:dyDescent="0.25">
      <c r="A68" s="20">
        <v>8</v>
      </c>
      <c r="B68" s="77"/>
      <c r="C68" s="77"/>
      <c r="D68" s="77"/>
      <c r="E68" s="39"/>
      <c r="F68" s="72"/>
      <c r="G68" s="72"/>
      <c r="H68" s="47"/>
      <c r="I68" s="70"/>
      <c r="J68" s="71"/>
      <c r="K68" s="48"/>
      <c r="L68" s="21"/>
      <c r="M68" s="38"/>
      <c r="Q68" s="13"/>
      <c r="R68" s="32">
        <f t="shared" si="22"/>
        <v>0</v>
      </c>
      <c r="S68" s="32">
        <f t="shared" si="23"/>
        <v>0</v>
      </c>
      <c r="T68" s="32">
        <f t="shared" si="24"/>
        <v>0</v>
      </c>
      <c r="U68" s="13"/>
      <c r="V68" s="13">
        <f t="shared" si="25"/>
        <v>0</v>
      </c>
      <c r="W68" s="13">
        <f t="shared" si="26"/>
        <v>0</v>
      </c>
      <c r="X68" s="13">
        <f t="shared" si="27"/>
        <v>0</v>
      </c>
      <c r="Y68" s="13"/>
      <c r="Z68" s="13">
        <f t="shared" ref="Z68:AB68" si="35">Z67</f>
        <v>1</v>
      </c>
      <c r="AA68" s="13">
        <f t="shared" si="35"/>
        <v>0</v>
      </c>
      <c r="AB68" s="13">
        <f t="shared" si="35"/>
        <v>0</v>
      </c>
      <c r="AC68" s="13">
        <f t="shared" si="29"/>
        <v>0</v>
      </c>
    </row>
    <row r="69" spans="1:29" x14ac:dyDescent="0.25">
      <c r="B69" s="21"/>
      <c r="C69" s="21"/>
      <c r="D69" s="67" t="s">
        <v>20</v>
      </c>
      <c r="E69" s="67"/>
      <c r="F69" s="21"/>
      <c r="M69" s="37" t="s">
        <v>21</v>
      </c>
      <c r="Q69" s="13" t="s">
        <v>36</v>
      </c>
      <c r="R69" s="32">
        <f>IF(ISNUMBER($E61),1/($E57+SUM(R61:R68)+$E58),0)</f>
        <v>0.39795338260375218</v>
      </c>
      <c r="S69" s="32">
        <f>IF(ISNUMBER($E61),1/($E57+SUM(S61:S68)+$E58),0)</f>
        <v>0.39795338260375218</v>
      </c>
      <c r="T69" s="32">
        <f>IF(ISNUMBER($E61),1/($E57+SUM(T61:T68)+$E58),0)</f>
        <v>0.39795338260375218</v>
      </c>
      <c r="U69" s="13"/>
      <c r="V69" s="13"/>
      <c r="W69" s="13"/>
      <c r="X69" s="13"/>
      <c r="Y69" s="13"/>
      <c r="Z69" s="13"/>
      <c r="AA69" s="13"/>
      <c r="AB69" s="13"/>
      <c r="AC69" s="13"/>
    </row>
    <row r="70" spans="1:29" x14ac:dyDescent="0.25">
      <c r="B70" s="21"/>
      <c r="C70" s="21"/>
      <c r="D70" s="21"/>
      <c r="E70" s="25">
        <f>MAX(0,1-H70-K70)</f>
        <v>1</v>
      </c>
      <c r="F70" s="21"/>
      <c r="L70" s="21"/>
      <c r="M70" s="23">
        <f>IF(ISNUMBER(M61),SUM(M61:M69)/10,"")</f>
        <v>8.1999999999999993</v>
      </c>
      <c r="N70" s="10" t="s">
        <v>29</v>
      </c>
      <c r="Q70" s="13" t="s">
        <v>37</v>
      </c>
      <c r="R70" s="32">
        <f>1-SUM(S70:T70)</f>
        <v>1</v>
      </c>
      <c r="S70" s="32">
        <f>H70</f>
        <v>0</v>
      </c>
      <c r="T70" s="32">
        <f>L70</f>
        <v>0</v>
      </c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3.8" thickBot="1" x14ac:dyDescent="0.3">
      <c r="B71" s="21" t="str">
        <f>IF(H70+K70&gt;1,"¡La suma de las superficies supera el 100%!","")</f>
        <v/>
      </c>
      <c r="C71" s="21"/>
      <c r="G71" s="21"/>
      <c r="H71" s="21"/>
      <c r="I71" s="21"/>
      <c r="J71" s="21"/>
      <c r="K71" s="21"/>
      <c r="L71" s="21"/>
      <c r="M71" s="21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6.2" thickBot="1" x14ac:dyDescent="0.35">
      <c r="B72" s="21"/>
      <c r="C72" s="21"/>
      <c r="G72" s="21"/>
      <c r="H72" s="21"/>
      <c r="I72" s="26" t="s">
        <v>22</v>
      </c>
      <c r="J72" s="27">
        <f>IF(ISNUMBER(E61),IF(R73&lt;0.1,1/R72,1/(AC72*1.1))+E72,"")</f>
        <v>0.39795338260375218</v>
      </c>
      <c r="L72" s="21"/>
      <c r="M72" s="21"/>
      <c r="Q72" s="13" t="s">
        <v>30</v>
      </c>
      <c r="R72" s="13">
        <f>IF(ISNUMBER(E61),AVERAGE(T72,AC72),0)</f>
        <v>2.5128571428571425</v>
      </c>
      <c r="S72" s="13" t="s">
        <v>31</v>
      </c>
      <c r="T72" s="13">
        <f>IF(ISNUMBER(E61),1/SUMPRODUCT(R70:T70,R69:T69),0)</f>
        <v>2.5128571428571425</v>
      </c>
      <c r="U72" s="13"/>
      <c r="V72" s="13"/>
      <c r="W72" s="13"/>
      <c r="X72" s="13"/>
      <c r="Y72" s="13"/>
      <c r="Z72" s="13"/>
      <c r="AA72" s="13"/>
      <c r="AB72" s="13" t="s">
        <v>32</v>
      </c>
      <c r="AC72" s="13">
        <f>$E57+SUM(AC61:AC68)+$E58</f>
        <v>2.5128571428571425</v>
      </c>
    </row>
    <row r="73" spans="1:29" x14ac:dyDescent="0.25">
      <c r="Q73" s="13" t="s">
        <v>28</v>
      </c>
      <c r="R73" s="13">
        <f>IF(ISNUMBER(E61),(T72-AC72)/(2*R72),0)</f>
        <v>0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5" spans="1:29" x14ac:dyDescent="0.25">
      <c r="B75" s="30" t="s">
        <v>15</v>
      </c>
      <c r="M75" s="21"/>
    </row>
    <row r="76" spans="1:29" x14ac:dyDescent="0.25">
      <c r="B76" s="28"/>
      <c r="M76" s="21"/>
    </row>
    <row r="77" spans="1:29" x14ac:dyDescent="0.25">
      <c r="B77" s="22" t="s">
        <v>10</v>
      </c>
      <c r="C77" s="68"/>
      <c r="D77" s="68"/>
      <c r="E77" s="68"/>
      <c r="F77" s="49" t="s">
        <v>54</v>
      </c>
      <c r="G77" s="49"/>
      <c r="H77" s="49"/>
      <c r="I77" s="49"/>
      <c r="J77" s="49"/>
      <c r="K77" s="49"/>
      <c r="L77" s="21"/>
      <c r="M77" s="21"/>
      <c r="Q77" s="13"/>
      <c r="R77" s="13" t="s">
        <v>42</v>
      </c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x14ac:dyDescent="0.25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x14ac:dyDescent="0.25">
      <c r="B79" s="21"/>
      <c r="C79" s="21"/>
      <c r="D79" s="22" t="s">
        <v>23</v>
      </c>
      <c r="E79" s="33"/>
      <c r="H79" s="21"/>
      <c r="I79" s="21"/>
      <c r="J79" s="21"/>
      <c r="K79" s="21"/>
      <c r="L79" s="21"/>
      <c r="M79" s="21"/>
      <c r="Q79" s="13"/>
      <c r="R79" s="76" t="s">
        <v>40</v>
      </c>
      <c r="S79" s="76"/>
      <c r="T79" s="76"/>
      <c r="U79" s="13"/>
      <c r="V79" s="76" t="s">
        <v>39</v>
      </c>
      <c r="W79" s="76"/>
      <c r="X79" s="76"/>
      <c r="Y79" s="13"/>
      <c r="Z79" s="76" t="s">
        <v>37</v>
      </c>
      <c r="AA79" s="76"/>
      <c r="AB79" s="76"/>
      <c r="AC79" s="76"/>
    </row>
    <row r="80" spans="1:29" x14ac:dyDescent="0.25">
      <c r="B80" s="21"/>
      <c r="C80" s="21"/>
      <c r="D80" s="22" t="s">
        <v>24</v>
      </c>
      <c r="E80" s="33"/>
      <c r="H80" s="21"/>
      <c r="I80" s="21"/>
      <c r="J80" s="21"/>
      <c r="K80" s="21"/>
      <c r="L80" s="21"/>
      <c r="M80" s="21"/>
      <c r="Q80" s="13"/>
      <c r="R80" s="13"/>
      <c r="S80" s="13" t="s">
        <v>26</v>
      </c>
      <c r="T80" s="13"/>
      <c r="U80" s="13"/>
      <c r="V80" s="13"/>
      <c r="W80" s="13" t="s">
        <v>27</v>
      </c>
      <c r="X80" s="13"/>
      <c r="Y80" s="13"/>
      <c r="Z80" s="13"/>
      <c r="AA80" s="13"/>
      <c r="AB80" s="13"/>
      <c r="AC80" s="13"/>
    </row>
    <row r="81" spans="1:29" x14ac:dyDescent="0.25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3.8" x14ac:dyDescent="0.3">
      <c r="B82" s="69" t="s">
        <v>18</v>
      </c>
      <c r="C82" s="69"/>
      <c r="D82" s="69"/>
      <c r="E82" s="22" t="s">
        <v>25</v>
      </c>
      <c r="F82" s="73"/>
      <c r="G82" s="74"/>
      <c r="H82" s="46"/>
      <c r="I82" s="73"/>
      <c r="J82" s="74"/>
      <c r="K82" s="46"/>
      <c r="L82" s="21"/>
      <c r="M82" s="22" t="s">
        <v>19</v>
      </c>
      <c r="Q82" s="13"/>
      <c r="R82" s="13" t="s">
        <v>33</v>
      </c>
      <c r="S82" s="13" t="s">
        <v>34</v>
      </c>
      <c r="T82" s="13" t="s">
        <v>35</v>
      </c>
      <c r="U82" s="13"/>
      <c r="V82" s="13" t="s">
        <v>33</v>
      </c>
      <c r="W82" s="13" t="s">
        <v>34</v>
      </c>
      <c r="X82" s="13" t="s">
        <v>35</v>
      </c>
      <c r="Y82" s="13"/>
      <c r="Z82" s="13" t="s">
        <v>33</v>
      </c>
      <c r="AA82" s="13" t="s">
        <v>34</v>
      </c>
      <c r="AB82" s="13" t="s">
        <v>35</v>
      </c>
      <c r="AC82" s="13" t="s">
        <v>38</v>
      </c>
    </row>
    <row r="83" spans="1:29" ht="13.8" x14ac:dyDescent="0.25">
      <c r="A83" s="20">
        <v>1</v>
      </c>
      <c r="B83" s="77"/>
      <c r="C83" s="77"/>
      <c r="D83" s="77"/>
      <c r="E83" s="39"/>
      <c r="F83" s="72"/>
      <c r="G83" s="72"/>
      <c r="H83" s="47"/>
      <c r="I83" s="70"/>
      <c r="J83" s="71"/>
      <c r="K83" s="48"/>
      <c r="L83" s="21"/>
      <c r="M83" s="38"/>
      <c r="Q83" s="13"/>
      <c r="R83" s="32">
        <f>IF(E83&gt;0,$M83/1000/E83,0)</f>
        <v>0</v>
      </c>
      <c r="S83" s="32">
        <f>IF(H83&gt;0,$M83/1000/H83,$R83)</f>
        <v>0</v>
      </c>
      <c r="T83" s="32">
        <f>IF(K83&gt;0,$M83/1000/K83,$R83)</f>
        <v>0</v>
      </c>
      <c r="U83" s="13"/>
      <c r="V83" s="13">
        <f>E83</f>
        <v>0</v>
      </c>
      <c r="W83" s="13">
        <f>IF(H83&gt;0,H83,$V83)</f>
        <v>0</v>
      </c>
      <c r="X83" s="13">
        <f>IF(L83&gt;0,L83,$V83)</f>
        <v>0</v>
      </c>
      <c r="Y83" s="13"/>
      <c r="Z83" s="13">
        <f>R92</f>
        <v>1</v>
      </c>
      <c r="AA83" s="13">
        <f>S92</f>
        <v>0</v>
      </c>
      <c r="AB83" s="13">
        <f>T92</f>
        <v>0</v>
      </c>
      <c r="AC83" s="13">
        <f>IF(V83&lt;&gt;0,M83/1000/SUMPRODUCT(Z83:AB83,V83:X83),0)</f>
        <v>0</v>
      </c>
    </row>
    <row r="84" spans="1:29" ht="13.8" x14ac:dyDescent="0.25">
      <c r="A84" s="20">
        <v>2</v>
      </c>
      <c r="B84" s="77"/>
      <c r="C84" s="77"/>
      <c r="D84" s="77"/>
      <c r="E84" s="39"/>
      <c r="F84" s="72"/>
      <c r="G84" s="72"/>
      <c r="H84" s="47"/>
      <c r="I84" s="70"/>
      <c r="J84" s="71"/>
      <c r="K84" s="48"/>
      <c r="L84" s="21"/>
      <c r="M84" s="38"/>
      <c r="Q84" s="13"/>
      <c r="R84" s="32">
        <f t="shared" ref="R84:R90" si="36">IF(E84&gt;0,$M84/1000/E84,0)</f>
        <v>0</v>
      </c>
      <c r="S84" s="32">
        <f t="shared" ref="S84:S90" si="37">IF(H84&gt;0,$M84/1000/H84,$T84)</f>
        <v>0</v>
      </c>
      <c r="T84" s="32">
        <f t="shared" ref="T84:T90" si="38">IF(K84&gt;0,$M84/1000/K84,$R84)</f>
        <v>0</v>
      </c>
      <c r="U84" s="13"/>
      <c r="V84" s="13">
        <f t="shared" ref="V84:V90" si="39">E84</f>
        <v>0</v>
      </c>
      <c r="W84" s="13">
        <f t="shared" ref="W84:W90" si="40">IF(H84&gt;0,H84,$X84)</f>
        <v>0</v>
      </c>
      <c r="X84" s="13">
        <f t="shared" ref="X84:X90" si="41">IF(L84&gt;0,L84,$V84)</f>
        <v>0</v>
      </c>
      <c r="Y84" s="13"/>
      <c r="Z84" s="13">
        <f t="shared" ref="Z84:AB84" si="42">Z83</f>
        <v>1</v>
      </c>
      <c r="AA84" s="13">
        <f t="shared" si="42"/>
        <v>0</v>
      </c>
      <c r="AB84" s="13">
        <f t="shared" si="42"/>
        <v>0</v>
      </c>
      <c r="AC84" s="13">
        <f t="shared" ref="AC84:AC90" si="43">IF(V84&lt;&gt;0,M84/1000/SUMPRODUCT(Z84:AB84,V84:X84),0)</f>
        <v>0</v>
      </c>
    </row>
    <row r="85" spans="1:29" ht="13.8" x14ac:dyDescent="0.25">
      <c r="A85" s="20">
        <v>3</v>
      </c>
      <c r="B85" s="77"/>
      <c r="C85" s="77"/>
      <c r="D85" s="77"/>
      <c r="E85" s="39"/>
      <c r="F85" s="72"/>
      <c r="G85" s="72"/>
      <c r="H85" s="47"/>
      <c r="I85" s="70"/>
      <c r="J85" s="71"/>
      <c r="K85" s="48"/>
      <c r="L85" s="21"/>
      <c r="M85" s="38"/>
      <c r="Q85" s="13"/>
      <c r="R85" s="32">
        <f t="shared" si="36"/>
        <v>0</v>
      </c>
      <c r="S85" s="32">
        <f t="shared" si="37"/>
        <v>0</v>
      </c>
      <c r="T85" s="32">
        <f t="shared" si="38"/>
        <v>0</v>
      </c>
      <c r="U85" s="13"/>
      <c r="V85" s="13">
        <f t="shared" si="39"/>
        <v>0</v>
      </c>
      <c r="W85" s="13">
        <f t="shared" si="40"/>
        <v>0</v>
      </c>
      <c r="X85" s="13">
        <f t="shared" si="41"/>
        <v>0</v>
      </c>
      <c r="Y85" s="13"/>
      <c r="Z85" s="13">
        <f t="shared" ref="Z85:AB85" si="44">Z84</f>
        <v>1</v>
      </c>
      <c r="AA85" s="13">
        <f t="shared" si="44"/>
        <v>0</v>
      </c>
      <c r="AB85" s="13">
        <f t="shared" si="44"/>
        <v>0</v>
      </c>
      <c r="AC85" s="13">
        <f t="shared" si="43"/>
        <v>0</v>
      </c>
    </row>
    <row r="86" spans="1:29" ht="13.8" x14ac:dyDescent="0.25">
      <c r="A86" s="20">
        <v>4</v>
      </c>
      <c r="B86" s="77"/>
      <c r="C86" s="77"/>
      <c r="D86" s="77"/>
      <c r="E86" s="39"/>
      <c r="F86" s="72"/>
      <c r="G86" s="72"/>
      <c r="H86" s="47"/>
      <c r="I86" s="70"/>
      <c r="J86" s="71"/>
      <c r="K86" s="48"/>
      <c r="L86" s="21"/>
      <c r="M86" s="38"/>
      <c r="Q86" s="13"/>
      <c r="R86" s="32">
        <f t="shared" si="36"/>
        <v>0</v>
      </c>
      <c r="S86" s="32">
        <f t="shared" si="37"/>
        <v>0</v>
      </c>
      <c r="T86" s="32">
        <f t="shared" si="38"/>
        <v>0</v>
      </c>
      <c r="U86" s="13"/>
      <c r="V86" s="13">
        <f t="shared" si="39"/>
        <v>0</v>
      </c>
      <c r="W86" s="13">
        <f t="shared" si="40"/>
        <v>0</v>
      </c>
      <c r="X86" s="13">
        <f t="shared" si="41"/>
        <v>0</v>
      </c>
      <c r="Y86" s="13"/>
      <c r="Z86" s="13">
        <f t="shared" ref="Z86:AB86" si="45">Z85</f>
        <v>1</v>
      </c>
      <c r="AA86" s="13">
        <f t="shared" si="45"/>
        <v>0</v>
      </c>
      <c r="AB86" s="13">
        <f t="shared" si="45"/>
        <v>0</v>
      </c>
      <c r="AC86" s="13">
        <f t="shared" si="43"/>
        <v>0</v>
      </c>
    </row>
    <row r="87" spans="1:29" ht="13.8" x14ac:dyDescent="0.25">
      <c r="A87" s="20">
        <v>5</v>
      </c>
      <c r="B87" s="77"/>
      <c r="C87" s="77"/>
      <c r="D87" s="77"/>
      <c r="E87" s="39"/>
      <c r="F87" s="72"/>
      <c r="G87" s="72"/>
      <c r="H87" s="47"/>
      <c r="I87" s="70"/>
      <c r="J87" s="71"/>
      <c r="K87" s="48"/>
      <c r="L87" s="21"/>
      <c r="M87" s="38"/>
      <c r="Q87" s="13"/>
      <c r="R87" s="32">
        <f t="shared" si="36"/>
        <v>0</v>
      </c>
      <c r="S87" s="32">
        <f t="shared" si="37"/>
        <v>0</v>
      </c>
      <c r="T87" s="32">
        <f t="shared" si="38"/>
        <v>0</v>
      </c>
      <c r="U87" s="13"/>
      <c r="V87" s="13">
        <f t="shared" si="39"/>
        <v>0</v>
      </c>
      <c r="W87" s="13">
        <f t="shared" si="40"/>
        <v>0</v>
      </c>
      <c r="X87" s="13">
        <f t="shared" si="41"/>
        <v>0</v>
      </c>
      <c r="Y87" s="13"/>
      <c r="Z87" s="13">
        <f t="shared" ref="Z87:AB87" si="46">Z86</f>
        <v>1</v>
      </c>
      <c r="AA87" s="13">
        <f t="shared" si="46"/>
        <v>0</v>
      </c>
      <c r="AB87" s="13">
        <f t="shared" si="46"/>
        <v>0</v>
      </c>
      <c r="AC87" s="13">
        <f t="shared" si="43"/>
        <v>0</v>
      </c>
    </row>
    <row r="88" spans="1:29" ht="13.8" x14ac:dyDescent="0.25">
      <c r="A88" s="20">
        <v>6</v>
      </c>
      <c r="B88" s="77"/>
      <c r="C88" s="77"/>
      <c r="D88" s="77"/>
      <c r="E88" s="39"/>
      <c r="F88" s="72"/>
      <c r="G88" s="72"/>
      <c r="H88" s="47"/>
      <c r="I88" s="70"/>
      <c r="J88" s="71"/>
      <c r="K88" s="48"/>
      <c r="L88" s="21"/>
      <c r="M88" s="38"/>
      <c r="Q88" s="13"/>
      <c r="R88" s="32">
        <f t="shared" si="36"/>
        <v>0</v>
      </c>
      <c r="S88" s="32">
        <f t="shared" si="37"/>
        <v>0</v>
      </c>
      <c r="T88" s="32">
        <f t="shared" si="38"/>
        <v>0</v>
      </c>
      <c r="U88" s="13"/>
      <c r="V88" s="13">
        <f t="shared" si="39"/>
        <v>0</v>
      </c>
      <c r="W88" s="13">
        <f t="shared" si="40"/>
        <v>0</v>
      </c>
      <c r="X88" s="13">
        <f t="shared" si="41"/>
        <v>0</v>
      </c>
      <c r="Y88" s="13"/>
      <c r="Z88" s="13">
        <f t="shared" ref="Z88:AB88" si="47">Z87</f>
        <v>1</v>
      </c>
      <c r="AA88" s="13">
        <f t="shared" si="47"/>
        <v>0</v>
      </c>
      <c r="AB88" s="13">
        <f t="shared" si="47"/>
        <v>0</v>
      </c>
      <c r="AC88" s="13">
        <f t="shared" si="43"/>
        <v>0</v>
      </c>
    </row>
    <row r="89" spans="1:29" ht="13.8" x14ac:dyDescent="0.25">
      <c r="A89" s="20">
        <v>7</v>
      </c>
      <c r="B89" s="77"/>
      <c r="C89" s="77"/>
      <c r="D89" s="77"/>
      <c r="E89" s="39"/>
      <c r="F89" s="72"/>
      <c r="G89" s="72"/>
      <c r="H89" s="47"/>
      <c r="I89" s="70"/>
      <c r="J89" s="71"/>
      <c r="K89" s="48"/>
      <c r="L89" s="21"/>
      <c r="M89" s="38"/>
      <c r="Q89" s="13"/>
      <c r="R89" s="32">
        <f t="shared" si="36"/>
        <v>0</v>
      </c>
      <c r="S89" s="32">
        <f t="shared" si="37"/>
        <v>0</v>
      </c>
      <c r="T89" s="32">
        <f t="shared" si="38"/>
        <v>0</v>
      </c>
      <c r="U89" s="13"/>
      <c r="V89" s="13">
        <f t="shared" si="39"/>
        <v>0</v>
      </c>
      <c r="W89" s="13">
        <f t="shared" si="40"/>
        <v>0</v>
      </c>
      <c r="X89" s="13">
        <f t="shared" si="41"/>
        <v>0</v>
      </c>
      <c r="Y89" s="13"/>
      <c r="Z89" s="13">
        <f t="shared" ref="Z89:AB89" si="48">Z88</f>
        <v>1</v>
      </c>
      <c r="AA89" s="13">
        <f t="shared" si="48"/>
        <v>0</v>
      </c>
      <c r="AB89" s="13">
        <f t="shared" si="48"/>
        <v>0</v>
      </c>
      <c r="AC89" s="13">
        <f t="shared" si="43"/>
        <v>0</v>
      </c>
    </row>
    <row r="90" spans="1:29" ht="13.8" x14ac:dyDescent="0.25">
      <c r="A90" s="20">
        <v>8</v>
      </c>
      <c r="B90" s="77"/>
      <c r="C90" s="77"/>
      <c r="D90" s="77"/>
      <c r="E90" s="39"/>
      <c r="F90" s="72"/>
      <c r="G90" s="72"/>
      <c r="H90" s="47"/>
      <c r="I90" s="70"/>
      <c r="J90" s="71"/>
      <c r="K90" s="48"/>
      <c r="L90" s="21"/>
      <c r="M90" s="38"/>
      <c r="Q90" s="13"/>
      <c r="R90" s="32">
        <f t="shared" si="36"/>
        <v>0</v>
      </c>
      <c r="S90" s="32">
        <f t="shared" si="37"/>
        <v>0</v>
      </c>
      <c r="T90" s="32">
        <f t="shared" si="38"/>
        <v>0</v>
      </c>
      <c r="U90" s="13"/>
      <c r="V90" s="13">
        <f t="shared" si="39"/>
        <v>0</v>
      </c>
      <c r="W90" s="13">
        <f t="shared" si="40"/>
        <v>0</v>
      </c>
      <c r="X90" s="13">
        <f t="shared" si="41"/>
        <v>0</v>
      </c>
      <c r="Y90" s="13"/>
      <c r="Z90" s="13">
        <f t="shared" ref="Z90:AB90" si="49">Z89</f>
        <v>1</v>
      </c>
      <c r="AA90" s="13">
        <f t="shared" si="49"/>
        <v>0</v>
      </c>
      <c r="AB90" s="13">
        <f t="shared" si="49"/>
        <v>0</v>
      </c>
      <c r="AC90" s="13">
        <f t="shared" si="43"/>
        <v>0</v>
      </c>
    </row>
    <row r="91" spans="1:29" x14ac:dyDescent="0.25">
      <c r="B91" s="21"/>
      <c r="C91" s="21"/>
      <c r="D91" s="67" t="s">
        <v>20</v>
      </c>
      <c r="E91" s="67"/>
      <c r="F91" s="21"/>
      <c r="M91" s="24" t="s">
        <v>21</v>
      </c>
      <c r="Q91" s="13" t="s">
        <v>36</v>
      </c>
      <c r="R91" s="32">
        <f>IF(ISNUMBER($E83),1/($E79+SUM(R83:R90)+$E80),0)</f>
        <v>0</v>
      </c>
      <c r="S91" s="32">
        <f>IF(ISNUMBER($E83),1/($E79+SUM(S83:S90)+$E80),0)</f>
        <v>0</v>
      </c>
      <c r="T91" s="32">
        <f>IF(ISNUMBER($E83),1/($E79+SUM(T83:T90)+$E80),0)</f>
        <v>0</v>
      </c>
      <c r="U91" s="13"/>
      <c r="V91" s="13"/>
      <c r="W91" s="13"/>
      <c r="X91" s="13"/>
      <c r="Y91" s="13"/>
      <c r="Z91" s="13"/>
      <c r="AA91" s="13"/>
      <c r="AB91" s="13"/>
      <c r="AC91" s="13"/>
    </row>
    <row r="92" spans="1:29" x14ac:dyDescent="0.25">
      <c r="B92" s="21"/>
      <c r="C92" s="21"/>
      <c r="D92" s="21"/>
      <c r="E92" s="25">
        <f>MAX(0,1-H92-K92)</f>
        <v>1</v>
      </c>
      <c r="F92" s="21"/>
      <c r="L92" s="21"/>
      <c r="M92" s="23" t="str">
        <f>IF(ISNUMBER(M83),SUM(M83:M91)/10,"")</f>
        <v/>
      </c>
      <c r="N92" s="10" t="s">
        <v>29</v>
      </c>
      <c r="Q92" s="13" t="s">
        <v>37</v>
      </c>
      <c r="R92" s="32">
        <f>1-SUM(S92:T92)</f>
        <v>1</v>
      </c>
      <c r="S92" s="32">
        <f>H92</f>
        <v>0</v>
      </c>
      <c r="T92" s="32">
        <f>L92</f>
        <v>0</v>
      </c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3.8" thickBot="1" x14ac:dyDescent="0.3">
      <c r="B93" s="21" t="str">
        <f>IF(H92+K92&gt;1,"¡La suma de las superficies supera el 100%!","")</f>
        <v/>
      </c>
      <c r="C93" s="21"/>
      <c r="G93" s="21"/>
      <c r="H93" s="21"/>
      <c r="I93" s="21"/>
      <c r="J93" s="21"/>
      <c r="K93" s="21"/>
      <c r="L93" s="21"/>
      <c r="M93" s="21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6.2" thickBot="1" x14ac:dyDescent="0.35">
      <c r="B94" s="21"/>
      <c r="C94" s="21"/>
      <c r="G94" s="21"/>
      <c r="H94" s="21"/>
      <c r="I94" s="26" t="s">
        <v>22</v>
      </c>
      <c r="J94" s="27" t="str">
        <f>IF(ISNUMBER(E83),IF(R95&lt;0.1,1/R94,1/(AC94*1.1))+E94,"")</f>
        <v/>
      </c>
      <c r="L94" s="21"/>
      <c r="M94" s="21"/>
      <c r="Q94" s="13" t="s">
        <v>30</v>
      </c>
      <c r="R94" s="13">
        <f>IF(ISNUMBER(E83),AVERAGE(T94,AC94),0)</f>
        <v>0</v>
      </c>
      <c r="S94" s="13" t="s">
        <v>31</v>
      </c>
      <c r="T94" s="13">
        <f>IF(ISNUMBER(E83),1/SUMPRODUCT(R92:T92,R91:T91),0)</f>
        <v>0</v>
      </c>
      <c r="U94" s="13"/>
      <c r="V94" s="13"/>
      <c r="W94" s="13"/>
      <c r="X94" s="13"/>
      <c r="Y94" s="13"/>
      <c r="Z94" s="13"/>
      <c r="AA94" s="13"/>
      <c r="AB94" s="13" t="s">
        <v>32</v>
      </c>
      <c r="AC94" s="13">
        <f>$E79+SUM(AC83:AC90)+$E80</f>
        <v>0</v>
      </c>
    </row>
    <row r="95" spans="1:29" x14ac:dyDescent="0.25">
      <c r="Q95" s="13" t="s">
        <v>28</v>
      </c>
      <c r="R95" s="13">
        <f>IF(ISNUMBER(E83),(T94-AC94)/(2*R94),0)</f>
        <v>0</v>
      </c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</sheetData>
  <mergeCells count="126">
    <mergeCell ref="I16:J16"/>
    <mergeCell ref="F16:G16"/>
    <mergeCell ref="I24:J24"/>
    <mergeCell ref="F24:G24"/>
    <mergeCell ref="I23:J23"/>
    <mergeCell ref="F23:G23"/>
    <mergeCell ref="I22:J22"/>
    <mergeCell ref="F22:G22"/>
    <mergeCell ref="I21:J21"/>
    <mergeCell ref="F21:G21"/>
    <mergeCell ref="I20:J20"/>
    <mergeCell ref="F20:G20"/>
    <mergeCell ref="B90:D90"/>
    <mergeCell ref="F90:G90"/>
    <mergeCell ref="I90:J90"/>
    <mergeCell ref="D91:E91"/>
    <mergeCell ref="B88:D88"/>
    <mergeCell ref="F88:G88"/>
    <mergeCell ref="I88:J88"/>
    <mergeCell ref="B89:D89"/>
    <mergeCell ref="F89:G89"/>
    <mergeCell ref="I89:J89"/>
    <mergeCell ref="V57:X57"/>
    <mergeCell ref="B44:D44"/>
    <mergeCell ref="F44:G44"/>
    <mergeCell ref="I44:J44"/>
    <mergeCell ref="B45:D45"/>
    <mergeCell ref="F45:G45"/>
    <mergeCell ref="I45:J45"/>
    <mergeCell ref="B42:D42"/>
    <mergeCell ref="F42:G42"/>
    <mergeCell ref="I42:J42"/>
    <mergeCell ref="B43:D43"/>
    <mergeCell ref="F43:G43"/>
    <mergeCell ref="I43:J43"/>
    <mergeCell ref="Z57:AC57"/>
    <mergeCell ref="B46:D46"/>
    <mergeCell ref="F46:G46"/>
    <mergeCell ref="I46:J46"/>
    <mergeCell ref="B86:D86"/>
    <mergeCell ref="F86:G86"/>
    <mergeCell ref="I86:J86"/>
    <mergeCell ref="B82:D82"/>
    <mergeCell ref="F82:G82"/>
    <mergeCell ref="I82:J82"/>
    <mergeCell ref="B83:D83"/>
    <mergeCell ref="F83:G83"/>
    <mergeCell ref="I83:J83"/>
    <mergeCell ref="C77:E77"/>
    <mergeCell ref="R79:T79"/>
    <mergeCell ref="V79:X79"/>
    <mergeCell ref="Z79:AC79"/>
    <mergeCell ref="B66:D66"/>
    <mergeCell ref="F66:G66"/>
    <mergeCell ref="I66:J66"/>
    <mergeCell ref="D69:E69"/>
    <mergeCell ref="D47:E47"/>
    <mergeCell ref="C55:E55"/>
    <mergeCell ref="R57:T57"/>
    <mergeCell ref="B87:D87"/>
    <mergeCell ref="F87:G87"/>
    <mergeCell ref="I87:J87"/>
    <mergeCell ref="B84:D84"/>
    <mergeCell ref="F84:G84"/>
    <mergeCell ref="I84:J84"/>
    <mergeCell ref="B85:D85"/>
    <mergeCell ref="F85:G85"/>
    <mergeCell ref="I85:J85"/>
    <mergeCell ref="B68:D68"/>
    <mergeCell ref="F68:G68"/>
    <mergeCell ref="I68:J68"/>
    <mergeCell ref="B64:D64"/>
    <mergeCell ref="F64:G64"/>
    <mergeCell ref="I64:J64"/>
    <mergeCell ref="B65:D65"/>
    <mergeCell ref="F65:G65"/>
    <mergeCell ref="I65:J65"/>
    <mergeCell ref="B67:D67"/>
    <mergeCell ref="F67:G67"/>
    <mergeCell ref="I67:J67"/>
    <mergeCell ref="B62:D62"/>
    <mergeCell ref="F62:G62"/>
    <mergeCell ref="I62:J62"/>
    <mergeCell ref="B63:D63"/>
    <mergeCell ref="F63:G63"/>
    <mergeCell ref="I63:J63"/>
    <mergeCell ref="B60:D60"/>
    <mergeCell ref="F60:G60"/>
    <mergeCell ref="I60:J60"/>
    <mergeCell ref="B61:D61"/>
    <mergeCell ref="F61:G61"/>
    <mergeCell ref="I61:J61"/>
    <mergeCell ref="F41:G41"/>
    <mergeCell ref="I41:J41"/>
    <mergeCell ref="B38:D38"/>
    <mergeCell ref="F38:G38"/>
    <mergeCell ref="I38:J38"/>
    <mergeCell ref="B39:D39"/>
    <mergeCell ref="F39:G39"/>
    <mergeCell ref="I39:J39"/>
    <mergeCell ref="Z13:AC13"/>
    <mergeCell ref="V13:X13"/>
    <mergeCell ref="R13:T13"/>
    <mergeCell ref="C33:E33"/>
    <mergeCell ref="R35:T35"/>
    <mergeCell ref="V35:X35"/>
    <mergeCell ref="Z35:AC35"/>
    <mergeCell ref="B40:D40"/>
    <mergeCell ref="F40:G40"/>
    <mergeCell ref="I40:J40"/>
    <mergeCell ref="B41:D41"/>
    <mergeCell ref="I19:J19"/>
    <mergeCell ref="F19:G19"/>
    <mergeCell ref="I18:J18"/>
    <mergeCell ref="F18:G18"/>
    <mergeCell ref="I17:J17"/>
    <mergeCell ref="C6:H6"/>
    <mergeCell ref="C7:H7"/>
    <mergeCell ref="B21:D21"/>
    <mergeCell ref="B22:D22"/>
    <mergeCell ref="B23:D23"/>
    <mergeCell ref="B24:D24"/>
    <mergeCell ref="D25:E25"/>
    <mergeCell ref="C11:E11"/>
    <mergeCell ref="B16:D16"/>
    <mergeCell ref="F17:G1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01_PT SOLERA</vt:lpstr>
      <vt:lpstr>02_PT CUBIERTA</vt:lpstr>
      <vt:lpstr>03_PT VIGA FACHADA</vt:lpstr>
      <vt:lpstr>04_PILAR FACHADA</vt:lpstr>
      <vt:lpstr>05_VENTANA ALFEIZAR</vt:lpstr>
      <vt:lpstr>06_VENTANA LATERAL</vt:lpstr>
      <vt:lpstr>07_PERSIANA</vt:lpstr>
      <vt:lpstr>U-Values unidimensionales (1D)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amado@energiehaus.es</dc:creator>
  <cp:lastModifiedBy>Alberto</cp:lastModifiedBy>
  <cp:lastPrinted>2019-07-25T11:23:14Z</cp:lastPrinted>
  <dcterms:created xsi:type="dcterms:W3CDTF">2014-12-03T10:53:17Z</dcterms:created>
  <dcterms:modified xsi:type="dcterms:W3CDTF">2019-07-27T18:30:14Z</dcterms:modified>
</cp:coreProperties>
</file>